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24226"/>
  <xr:revisionPtr revIDLastSave="0" documentId="13_ncr:1_{11413447-F305-4B7C-A45B-151144D9CFB9}" xr6:coauthVersionLast="47" xr6:coauthVersionMax="47" xr10:uidLastSave="{00000000-0000-0000-0000-000000000000}"/>
  <bookViews>
    <workbookView xWindow="-120" yWindow="-120" windowWidth="29040" windowHeight="15720" tabRatio="853" xr2:uid="{00000000-000D-0000-FFFF-FFFF00000000}"/>
  </bookViews>
  <sheets>
    <sheet name="BS" sheetId="1" r:id="rId1"/>
    <sheet name="PorL" sheetId="2" r:id="rId2"/>
    <sheet name="CashFlow" sheetId="12" r:id="rId3"/>
    <sheet name="SOCIE" sheetId="7" r:id="rId4"/>
    <sheet name="Ac policy" sheetId="3" r:id="rId5"/>
    <sheet name="bs Notes" sheetId="6" r:id="rId6"/>
    <sheet name="pl notes" sheetId="9" r:id="rId7"/>
    <sheet name="fa note" sheetId="8" r:id="rId8"/>
    <sheet name="Income Tax Fixed Asset" sheetId="24" r:id="rId9"/>
    <sheet name="Note21" sheetId="14" r:id="rId10"/>
    <sheet name="RBINotes" sheetId="10" r:id="rId11"/>
    <sheet name="Addl Disclosure schd III" sheetId="26" r:id="rId12"/>
    <sheet name="RATIO" sheetId="25" state="hidden" r:id="rId13"/>
    <sheet name="rati" sheetId="32" r:id="rId14"/>
    <sheet name="provision " sheetId="31" r:id="rId15"/>
    <sheet name="trial" sheetId="18" r:id="rId16"/>
    <sheet name="proviosion" sheetId="28"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INDEX_SHEET___ASAP_Utilities" localSheetId="14">#REF!</definedName>
    <definedName name="___INDEX_SHEET___ASAP_Utilities" localSheetId="13">#REF!</definedName>
    <definedName name="___INDEX_SHEET___ASAP_Utilities">#REF!</definedName>
    <definedName name="_BZL0305" localSheetId="14">#REF!</definedName>
    <definedName name="_BZL0305" localSheetId="13">#REF!</definedName>
    <definedName name="_BZL0305">#REF!</definedName>
    <definedName name="_HZL5062" localSheetId="14">#REF!</definedName>
    <definedName name="_HZL5062" localSheetId="13">#REF!</definedName>
    <definedName name="_HZL5062">#REF!</definedName>
    <definedName name="_per1204">#REF!</definedName>
    <definedName name="_SCH4">[1]FINANCIALS!#REF!</definedName>
    <definedName name="aa" localSheetId="11">[2]FPNEWXLS!#REF!</definedName>
    <definedName name="AA">#REF!</definedName>
    <definedName name="ACID">#REF!</definedName>
    <definedName name="AD" hidden="1">#REF!</definedName>
    <definedName name="Address">#REF!</definedName>
    <definedName name="ADVANCEEMP">#REF!</definedName>
    <definedName name="ADVERTISEMENT">[2]FPNEWXLS!#REF!</definedName>
    <definedName name="ADVFROMCUSTOMER">#REF!</definedName>
    <definedName name="ASX" hidden="1">#REF!</definedName>
    <definedName name="BALANCECUSTOMS">#REF!</definedName>
    <definedName name="bb">#REF!</definedName>
    <definedName name="BOTTOM">#REF!</definedName>
    <definedName name="BSHEET">[1]FINANCIALS!#REF!</definedName>
    <definedName name="BuiltIn_Print_Area">#REF!</definedName>
    <definedName name="bzl">#REF!</definedName>
    <definedName name="CASH_BANK">#REF!</definedName>
    <definedName name="CCD">#REF!</definedName>
    <definedName name="cellhousen">#REF!</definedName>
    <definedName name="City">#REF!</definedName>
    <definedName name="ckjde">#REF!</definedName>
    <definedName name="Code" hidden="1">#REF!</definedName>
    <definedName name="comp1">#REF!</definedName>
    <definedName name="comp2">#REF!</definedName>
    <definedName name="Company">#REF!</definedName>
    <definedName name="CONCCIFLIAB">#REF!</definedName>
    <definedName name="CONCHARGESPMTS">#REF!</definedName>
    <definedName name="CONCONS2001">#REF!</definedName>
    <definedName name="CONCONSMN2001">#REF!</definedName>
    <definedName name="CONCPUR0001DUTY">#REF!</definedName>
    <definedName name="CONCPUR2001DUTY">#REF!</definedName>
    <definedName name="CONCPUR2001DUTYTWO">#REF!</definedName>
    <definedName name="CONCPURCIFVALUE">#REF!</definedName>
    <definedName name="CONSTORES">[2]FPNEWXLS!#REF!</definedName>
    <definedName name="Contents">#REF!</definedName>
    <definedName name="COSTZN">#REF!</definedName>
    <definedName name="Country">#REF!</definedName>
    <definedName name="CSHEET">[1]FINANCIALS!#REF!</definedName>
    <definedName name="cu">[3]Sensitivity!$C$9</definedName>
    <definedName name="data1" hidden="1">#REF!</definedName>
    <definedName name="data2" hidden="1">#REF!</definedName>
    <definedName name="data3" hidden="1">#REF!</definedName>
    <definedName name="_xlnm.Database" hidden="1">[1]FINANCIALS!#REF!</definedName>
    <definedName name="dd">#REF!</definedName>
    <definedName name="DEPOSIT">#REF!</definedName>
    <definedName name="DEPRECIATION">#REF!</definedName>
    <definedName name="DISCOUNT" localSheetId="11">[2]FPNEWXLS!#REF!</definedName>
    <definedName name="Discount" hidden="1">#REF!</definedName>
    <definedName name="display_area_2" hidden="1">#REF!</definedName>
    <definedName name="DIVIDEND">#REF!</definedName>
    <definedName name="ELEC2071">[4]ELEC2071!#REF!</definedName>
    <definedName name="ELEC2073">[4]ELEC2071!#REF!</definedName>
    <definedName name="ELEINOTPAID">[5]ELEC2071!#REF!</definedName>
    <definedName name="ELEINT03">[4]ELEC2071!#REF!</definedName>
    <definedName name="ELEINT3168">[4]ELEC2071!#REF!</definedName>
    <definedName name="Email">#REF!</definedName>
    <definedName name="EMPWELFARE">[2]FPNEWXLS!#REF!</definedName>
    <definedName name="END">#REF!</definedName>
    <definedName name="ESI">[2]FPNEWXLS!#REF!</definedName>
    <definedName name="EXCHANGEDIFF">#REF!</definedName>
    <definedName name="EXCISEDUTY">[2]FPNEWXLS!#REF!</definedName>
    <definedName name="EXRATEDIFF2002">#REF!</definedName>
    <definedName name="EXRATEDIFF2002N">#REF!</definedName>
    <definedName name="f32.">#REF!</definedName>
    <definedName name="Fax">#REF!</definedName>
    <definedName name="FCode" hidden="1">#REF!</definedName>
    <definedName name="five">#REF!</definedName>
    <definedName name="FIXEDASSETS">[2]FPNEWXLS!#REF!</definedName>
    <definedName name="FLAC_FIVE">[1]FINANCIALS!#REF!</definedName>
    <definedName name="flac_valperton">[1]FINANCIALS!#REF!</definedName>
    <definedName name="FOREIGNCURR">#REF!</definedName>
    <definedName name="FOREIGNTRAVEL">[4]SUBSCRIPTION!#REF!</definedName>
    <definedName name="four">#REF!</definedName>
    <definedName name="FREIGHT">[2]FPNEWXLS!#REF!</definedName>
    <definedName name="goodsintransit">#REF!</definedName>
    <definedName name="HiddenRows" hidden="1">#REF!</definedName>
    <definedName name="INCOMEFROMUNITS">[2]FPNEWXLS!#REF!</definedName>
    <definedName name="INSURANCE">[2]FPNEWXLS!#REF!</definedName>
    <definedName name="int">[3]Sensitivity!$C$12</definedName>
    <definedName name="INTERESTONLOANS">[2]FPNEWXLS!#REF!</definedName>
    <definedName name="It" hidden="1">#REF!</definedName>
    <definedName name="itFDS">#REF!</definedName>
    <definedName name="june">#REF!</definedName>
    <definedName name="junecom">#REF!</definedName>
    <definedName name="kk">#REF!</definedName>
    <definedName name="kseb50">[5]ELEC2071!#REF!</definedName>
    <definedName name="last_page">[1]FINANCIALS!#REF!</definedName>
    <definedName name="LEACHING">#REF!</definedName>
    <definedName name="LIABILITIES">[2]FPNEWXLS!#REF!</definedName>
    <definedName name="LOANSADV">[2]FPNEWXLS!#REF!</definedName>
    <definedName name="LSHEET">[1]FINANCIALS!#REF!</definedName>
    <definedName name="mac_cflow">#REF!</definedName>
    <definedName name="mac_commisn">#REF!</definedName>
    <definedName name="mac_control">#REF!</definedName>
    <definedName name="mac_controlalone">#REF!</definedName>
    <definedName name="mac_cost">#REF!</definedName>
    <definedName name="mac_link">#REF!</definedName>
    <definedName name="mac_pl">#REF!</definedName>
    <definedName name="mac_print_four">#REF!</definedName>
    <definedName name="mac_print_one">#REF!</definedName>
    <definedName name="mac_print_ones">#REF!</definedName>
    <definedName name="mac_print_three">#REF!</definedName>
    <definedName name="mac_print_two">#REF!</definedName>
    <definedName name="mac_stkinhand">#REF!</definedName>
    <definedName name="mac_vs">[6]aprmac!#REF!</definedName>
    <definedName name="mac_zinconcen">#REF!</definedName>
    <definedName name="mac_zincval">#REF!</definedName>
    <definedName name="MELTING">#REF!</definedName>
    <definedName name="MISCEXP">[2]FPNEWXLS!#REF!</definedName>
    <definedName name="MISCRECPTS">[2]FPNEWXLS!#REF!</definedName>
    <definedName name="MONTH">#REF!</definedName>
    <definedName name="Name">#REF!</definedName>
    <definedName name="NMB">#N/A</definedName>
    <definedName name="nn" hidden="1">#REF!</definedName>
    <definedName name="NOTES">#REF!</definedName>
    <definedName name="okay" hidden="1">#REF!</definedName>
    <definedName name="one">#REF!</definedName>
    <definedName name="OrderTable" hidden="1">#REF!</definedName>
    <definedName name="OTHERADV">#REF!</definedName>
    <definedName name="OTHERINCOME">[2]FPNEWXLS!#REF!</definedName>
    <definedName name="OTHERLIAB">[2]FPNEWXLS!#REF!</definedName>
    <definedName name="PAISE2">[5]ELEC2071!#REF!</definedName>
    <definedName name="PAISE50">[5]ELEC2071!#REF!</definedName>
    <definedName name="PER">#REF!</definedName>
    <definedName name="Phone">#REF!</definedName>
    <definedName name="POWERFUEL">[2]FPNEWXLS!#REF!</definedName>
    <definedName name="POWERPLANT">#REF!</definedName>
    <definedName name="pp">#REF!</definedName>
    <definedName name="_xlnm.Print_Area" localSheetId="0">BS!$A$1:$E$55</definedName>
    <definedName name="_xlnm.Print_Area" localSheetId="5">'bs Notes'!$A$1:$N$305</definedName>
    <definedName name="_xlnm.Print_Area" localSheetId="2">CashFlow!$A$1:$K$72</definedName>
    <definedName name="_xlnm.Print_Area" localSheetId="7">'fa note'!$A$1:$I$28</definedName>
    <definedName name="_xlnm.Print_Area" localSheetId="9">Note21!$A$1:$J$33</definedName>
    <definedName name="_xlnm.Print_Area" localSheetId="6">'pl notes'!$A$1:$M$120</definedName>
    <definedName name="_xlnm.Print_Area" localSheetId="1">PorL!$A$1:$E$73</definedName>
    <definedName name="_xlnm.Print_Area" localSheetId="10">RBINotes!$A$1:$I$176</definedName>
    <definedName name="_xlnm.Print_Area" localSheetId="3">SOCIE!$A$1:$L$35</definedName>
    <definedName name="Print_Area_MI">[1]FINANCIALS!#REF!</definedName>
    <definedName name="_xlnm.Print_Titles" localSheetId="4">'Ac policy'!$1:$3</definedName>
    <definedName name="_xlnm.Print_Titles" localSheetId="5">'bs Notes'!$1:$3</definedName>
    <definedName name="_xlnm.Print_Titles" localSheetId="6">'pl notes'!$1:$3</definedName>
    <definedName name="ProdForm" hidden="1">#REF!</definedName>
    <definedName name="Product" hidden="1">#REF!</definedName>
    <definedName name="PROJECTED_PROFITABILITY_STATEMENT_2001_02">"june"</definedName>
    <definedName name="PROVIDENTFUND">[2]FPNEWXLS!#REF!</definedName>
    <definedName name="q" hidden="1">#REF!</definedName>
    <definedName name="RAWMATERIALS">[2]FPNEWXLS!#REF!</definedName>
    <definedName name="RCArea" hidden="1">#REF!</definedName>
    <definedName name="REPAIRS">[2]FPNEWXLS!#REF!</definedName>
    <definedName name="rm">[3]Sensitivity!$C$8</definedName>
    <definedName name="ROASTER">#REF!</definedName>
    <definedName name="s" hidden="1">#REF!</definedName>
    <definedName name="SALARY">[2]FPNEWXLS!#REF!</definedName>
    <definedName name="sales">[3]Sensitivity!$C$7</definedName>
    <definedName name="sch_5">[1]FINANCIALS!#REF!</definedName>
    <definedName name="SCHEDULE11">#REF!</definedName>
    <definedName name="SCHEDULE5">#REF!</definedName>
    <definedName name="SCRAP">#REF!</definedName>
    <definedName name="SMELTER">#REF!</definedName>
    <definedName name="SpecialPrice" hidden="1">#REF!</definedName>
    <definedName name="SSHEET">[1]FINANCIALS!#REF!</definedName>
    <definedName name="State">#REF!</definedName>
    <definedName name="STATEMENT23">#REF!</definedName>
    <definedName name="statement9">#REF!</definedName>
    <definedName name="storesandspares">#REF!</definedName>
    <definedName name="STORESINVENTORY">#REF!</definedName>
    <definedName name="su" hidden="1">#REF!</definedName>
    <definedName name="SUNDRYCRS">[2]FPNEWXLS!#REF!</definedName>
    <definedName name="TAXATION">#REF!</definedName>
    <definedName name="tbl_ProdInfo" hidden="1">#REF!</definedName>
    <definedName name="three">#REF!</definedName>
    <definedName name="TRAVELEXP">[2]FPNEWXLS!#REF!</definedName>
    <definedName name="tufs">[3]Sensitivity!$C$11</definedName>
    <definedName name="two">#REF!</definedName>
    <definedName name="W" hidden="1">#REF!</definedName>
    <definedName name="wm">[3]Sensitivity!$C$13</definedName>
    <definedName name="workfiven">'[7]Highlight-3'!#REF!</definedName>
    <definedName name="workfourn">#REF!</definedName>
    <definedName name="WORKINGS">#REF!</definedName>
    <definedName name="workonen">#REF!</definedName>
    <definedName name="workthreen">#REF!</definedName>
    <definedName name="worktwon">#REF!</definedName>
    <definedName name="Zip">#REF!</definedName>
    <definedName name="ZVAL">[1]FINANCIALS!#REF!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2" l="1"/>
  <c r="H27" i="12"/>
  <c r="C18" i="18"/>
  <c r="L169" i="6"/>
  <c r="L35" i="6" l="1"/>
  <c r="D30" i="1"/>
  <c r="D29" i="1"/>
  <c r="L8" i="9" l="1"/>
  <c r="J34" i="7"/>
  <c r="C115" i="18" l="1"/>
  <c r="B32" i="18"/>
  <c r="G16" i="24"/>
  <c r="F15" i="8"/>
  <c r="E22" i="32"/>
  <c r="D26" i="2" l="1"/>
  <c r="L220" i="6"/>
  <c r="F6" i="31"/>
  <c r="G8" i="31" s="1"/>
  <c r="G5" i="31"/>
  <c r="G10" i="31" l="1"/>
  <c r="L7" i="6"/>
  <c r="G51" i="18"/>
  <c r="F97" i="18"/>
  <c r="E111" i="18"/>
  <c r="E112" i="18"/>
  <c r="E113" i="18"/>
  <c r="F115" i="18"/>
  <c r="E119" i="18"/>
  <c r="F127" i="18"/>
  <c r="E31" i="1"/>
  <c r="E29" i="1"/>
  <c r="E115" i="18" l="1"/>
  <c r="F116" i="18" s="1"/>
  <c r="D31" i="1"/>
  <c r="D16" i="8" l="1"/>
  <c r="L71" i="9" l="1"/>
  <c r="C114" i="18"/>
  <c r="F129" i="18" s="1"/>
  <c r="G5" i="28"/>
  <c r="I52" i="12"/>
  <c r="L85" i="9"/>
  <c r="K19" i="7"/>
  <c r="J19" i="7"/>
  <c r="L18" i="7"/>
  <c r="K17" i="7"/>
  <c r="I146" i="10"/>
  <c r="M201" i="6"/>
  <c r="E15" i="1" s="1"/>
  <c r="K32" i="12"/>
  <c r="K34" i="12" s="1"/>
  <c r="L19" i="7" l="1"/>
  <c r="H39" i="12"/>
  <c r="G21" i="24"/>
  <c r="G13" i="24"/>
  <c r="E15" i="24"/>
  <c r="G15" i="24" s="1"/>
  <c r="H15" i="24" s="1"/>
  <c r="I15" i="24" s="1"/>
  <c r="G17" i="8"/>
  <c r="G18" i="8"/>
  <c r="G19" i="8"/>
  <c r="G20" i="8"/>
  <c r="F21" i="8"/>
  <c r="G21" i="8" s="1"/>
  <c r="F13" i="8"/>
  <c r="E22" i="8"/>
  <c r="I22" i="8"/>
  <c r="E8" i="1" s="1"/>
  <c r="B22" i="8"/>
  <c r="F16" i="8"/>
  <c r="G16" i="8" s="1"/>
  <c r="H16" i="8" l="1"/>
  <c r="L168" i="6"/>
  <c r="L171" i="6"/>
  <c r="L199" i="6"/>
  <c r="L198" i="6"/>
  <c r="L196" i="6"/>
  <c r="L265" i="6"/>
  <c r="L267" i="6"/>
  <c r="L74" i="9"/>
  <c r="L117" i="9"/>
  <c r="L116" i="9"/>
  <c r="L109" i="9"/>
  <c r="L59" i="9"/>
  <c r="L69" i="9"/>
  <c r="L112" i="9"/>
  <c r="L119" i="9"/>
  <c r="L111" i="9"/>
  <c r="L105" i="9"/>
  <c r="L104" i="9"/>
  <c r="L110" i="9"/>
  <c r="L92" i="9"/>
  <c r="L90" i="9"/>
  <c r="L103" i="9"/>
  <c r="L72" i="9"/>
  <c r="L93" i="9"/>
  <c r="L95" i="9"/>
  <c r="L118" i="9"/>
  <c r="L113" i="9"/>
  <c r="L89" i="9"/>
  <c r="L70" i="9"/>
  <c r="L68" i="9"/>
  <c r="L67" i="9"/>
  <c r="L64" i="9"/>
  <c r="L115" i="9"/>
  <c r="L114" i="9"/>
  <c r="L55" i="9"/>
  <c r="L88" i="9"/>
  <c r="L58" i="9"/>
  <c r="L57" i="9"/>
  <c r="L37" i="9"/>
  <c r="L45" i="9"/>
  <c r="L97" i="9"/>
  <c r="B140" i="18"/>
  <c r="B22" i="24"/>
  <c r="J22" i="24"/>
  <c r="L120" i="9" l="1"/>
  <c r="C140" i="18"/>
  <c r="B142" i="18" s="1"/>
  <c r="L201" i="6"/>
  <c r="D15" i="1" s="1"/>
  <c r="L172" i="6"/>
  <c r="D20" i="1" s="1"/>
  <c r="E42" i="2"/>
  <c r="M292" i="6" s="1"/>
  <c r="M297" i="6" s="1"/>
  <c r="M279" i="6" s="1"/>
  <c r="H145" i="10" l="1"/>
  <c r="H144" i="10"/>
  <c r="H146" i="10" l="1"/>
  <c r="H28" i="26"/>
  <c r="H16" i="26"/>
  <c r="E25" i="25" l="1"/>
  <c r="E22" i="25"/>
  <c r="I142" i="10" l="1"/>
  <c r="I138" i="10"/>
  <c r="M299" i="6"/>
  <c r="L302" i="6"/>
  <c r="L294" i="6" s="1"/>
  <c r="C49" i="26"/>
  <c r="M229" i="6"/>
  <c r="E35" i="1" s="1"/>
  <c r="L227" i="6"/>
  <c r="F22" i="24"/>
  <c r="E21" i="24"/>
  <c r="H20" i="24"/>
  <c r="E20" i="24"/>
  <c r="H19" i="24"/>
  <c r="E19" i="24"/>
  <c r="H18" i="24"/>
  <c r="E18" i="24"/>
  <c r="H17" i="24"/>
  <c r="E17" i="24"/>
  <c r="C14" i="24"/>
  <c r="E14" i="24" s="1"/>
  <c r="H12" i="24"/>
  <c r="E12" i="24"/>
  <c r="D17" i="8"/>
  <c r="D18" i="8"/>
  <c r="D19" i="8"/>
  <c r="D20" i="8"/>
  <c r="D21" i="8"/>
  <c r="C14" i="8"/>
  <c r="C22" i="8" s="1"/>
  <c r="H43" i="12" s="1"/>
  <c r="L31" i="6"/>
  <c r="L228" i="6"/>
  <c r="L226" i="6"/>
  <c r="L225" i="6"/>
  <c r="D15" i="26" s="1"/>
  <c r="H15" i="26" s="1"/>
  <c r="L223" i="6"/>
  <c r="L222" i="6"/>
  <c r="L224" i="6"/>
  <c r="D15" i="8"/>
  <c r="L221" i="6"/>
  <c r="L6" i="6"/>
  <c r="L9" i="6" s="1"/>
  <c r="K34" i="7"/>
  <c r="K14" i="7" s="1"/>
  <c r="K16" i="7" s="1"/>
  <c r="H34" i="7"/>
  <c r="H14" i="7" s="1"/>
  <c r="H16" i="7" s="1"/>
  <c r="M9" i="6"/>
  <c r="E18" i="1" s="1"/>
  <c r="K154" i="6"/>
  <c r="K156" i="6" s="1"/>
  <c r="K157" i="6" s="1"/>
  <c r="L150" i="6"/>
  <c r="K150" i="6"/>
  <c r="L145" i="6"/>
  <c r="L84" i="6"/>
  <c r="H74" i="10" s="1"/>
  <c r="L72" i="6"/>
  <c r="H68" i="10" s="1"/>
  <c r="K67" i="6"/>
  <c r="L66" i="6"/>
  <c r="G19" i="14" s="1"/>
  <c r="H19" i="14" s="1"/>
  <c r="L63" i="6"/>
  <c r="H69" i="10" s="1"/>
  <c r="M172" i="6"/>
  <c r="E20" i="1" s="1"/>
  <c r="H21" i="12" s="1"/>
  <c r="N192" i="6"/>
  <c r="M212" i="6"/>
  <c r="E33" i="1" s="1"/>
  <c r="M280" i="6"/>
  <c r="L278" i="6" s="1"/>
  <c r="M288" i="6"/>
  <c r="M24" i="9"/>
  <c r="M40" i="9"/>
  <c r="M46" i="9"/>
  <c r="M60" i="9"/>
  <c r="M120" i="9"/>
  <c r="J260" i="6"/>
  <c r="L20" i="9"/>
  <c r="L22" i="9" s="1"/>
  <c r="L286" i="6"/>
  <c r="L288" i="6" s="1"/>
  <c r="L273" i="6"/>
  <c r="L275" i="6" s="1"/>
  <c r="I34" i="7"/>
  <c r="I14" i="7" s="1"/>
  <c r="I16" i="7" s="1"/>
  <c r="I21" i="7" s="1"/>
  <c r="L210" i="6"/>
  <c r="L212" i="6" s="1"/>
  <c r="L9" i="9"/>
  <c r="H20" i="12"/>
  <c r="H38" i="12" s="1"/>
  <c r="D9" i="2"/>
  <c r="J72" i="6"/>
  <c r="G68" i="10" s="1"/>
  <c r="N177" i="6"/>
  <c r="N178" i="6"/>
  <c r="N180" i="6"/>
  <c r="H42" i="12"/>
  <c r="H18" i="12"/>
  <c r="H37" i="12" s="1"/>
  <c r="D36" i="2"/>
  <c r="D37" i="2" s="1"/>
  <c r="J63" i="6"/>
  <c r="G69" i="10" s="1"/>
  <c r="J258" i="6"/>
  <c r="J257" i="6"/>
  <c r="J256" i="6"/>
  <c r="J259" i="6"/>
  <c r="H75" i="10"/>
  <c r="G75" i="10"/>
  <c r="F31" i="10"/>
  <c r="E31" i="10"/>
  <c r="H14" i="10"/>
  <c r="I14" i="10" s="1"/>
  <c r="G14" i="10"/>
  <c r="G31" i="10" s="1"/>
  <c r="L8" i="7"/>
  <c r="L6" i="7"/>
  <c r="H142" i="10"/>
  <c r="H138" i="10"/>
  <c r="J255" i="6"/>
  <c r="I49" i="12"/>
  <c r="H22" i="12"/>
  <c r="H40" i="12" s="1"/>
  <c r="B18" i="12"/>
  <c r="B37" i="12" s="1"/>
  <c r="L182" i="6"/>
  <c r="M235" i="6"/>
  <c r="L235" i="6"/>
  <c r="I67" i="6"/>
  <c r="J66" i="6"/>
  <c r="G71" i="10" s="1"/>
  <c r="I96" i="10"/>
  <c r="I95" i="10"/>
  <c r="I94" i="10"/>
  <c r="I93" i="10"/>
  <c r="I87" i="10"/>
  <c r="I86" i="10"/>
  <c r="I85" i="10"/>
  <c r="I84" i="10"/>
  <c r="G14" i="14"/>
  <c r="C14" i="14"/>
  <c r="L25" i="6"/>
  <c r="L238" i="6"/>
  <c r="D24" i="1" s="1"/>
  <c r="I150" i="6"/>
  <c r="J150" i="6"/>
  <c r="J145" i="6"/>
  <c r="C18" i="14" s="1"/>
  <c r="D18" i="14" s="1"/>
  <c r="J84" i="6"/>
  <c r="G74" i="10" s="1"/>
  <c r="M206" i="6"/>
  <c r="L206" i="6"/>
  <c r="L164" i="6"/>
  <c r="M164" i="6"/>
  <c r="D12" i="8"/>
  <c r="H49" i="10"/>
  <c r="M192" i="6"/>
  <c r="L192" i="6"/>
  <c r="K192" i="6"/>
  <c r="J192" i="6"/>
  <c r="D107" i="10"/>
  <c r="I154" i="6"/>
  <c r="I156" i="6" s="1"/>
  <c r="I157" i="6" s="1"/>
  <c r="M51" i="9"/>
  <c r="L51" i="9"/>
  <c r="M238" i="6"/>
  <c r="E24" i="1" s="1"/>
  <c r="M9" i="9"/>
  <c r="M275" i="6"/>
  <c r="H9" i="10"/>
  <c r="H11" i="10" s="1"/>
  <c r="H29" i="10" s="1"/>
  <c r="I31" i="12"/>
  <c r="J182" i="6"/>
  <c r="E34" i="1" s="1"/>
  <c r="M182" i="6"/>
  <c r="N181" i="6"/>
  <c r="F11" i="10"/>
  <c r="F29" i="10" s="1"/>
  <c r="E6" i="32" l="1"/>
  <c r="E25" i="32"/>
  <c r="L229" i="6"/>
  <c r="M268" i="6"/>
  <c r="L291" i="6"/>
  <c r="E24" i="25"/>
  <c r="E18" i="25"/>
  <c r="E10" i="25"/>
  <c r="E23" i="25"/>
  <c r="D33" i="1"/>
  <c r="D18" i="1"/>
  <c r="D7" i="2"/>
  <c r="I20" i="24"/>
  <c r="H20" i="8"/>
  <c r="H19" i="8"/>
  <c r="E6" i="25"/>
  <c r="I14" i="24"/>
  <c r="H16" i="24"/>
  <c r="F32" i="10"/>
  <c r="I9" i="10"/>
  <c r="I11" i="10" s="1"/>
  <c r="I29" i="10" s="1"/>
  <c r="I32" i="10" s="1"/>
  <c r="H31" i="10"/>
  <c r="H32" i="10" s="1"/>
  <c r="H21" i="24"/>
  <c r="I21" i="24" s="1"/>
  <c r="C19" i="14"/>
  <c r="D19" i="14" s="1"/>
  <c r="D13" i="8"/>
  <c r="H21" i="8"/>
  <c r="L46" i="9"/>
  <c r="D13" i="2" s="1"/>
  <c r="I17" i="24"/>
  <c r="I18" i="24"/>
  <c r="I19" i="24"/>
  <c r="I12" i="24"/>
  <c r="C22" i="24"/>
  <c r="D14" i="8"/>
  <c r="H18" i="8"/>
  <c r="H17" i="8"/>
  <c r="G14" i="8"/>
  <c r="G12" i="8"/>
  <c r="G17" i="14"/>
  <c r="H17" i="14" s="1"/>
  <c r="H71" i="10"/>
  <c r="L147" i="6"/>
  <c r="L151" i="6" s="1"/>
  <c r="C17" i="14"/>
  <c r="D17" i="14" s="1"/>
  <c r="C22" i="14"/>
  <c r="F22" i="14" s="1"/>
  <c r="L37" i="6"/>
  <c r="F6" i="28" s="1"/>
  <c r="G8" i="28" s="1"/>
  <c r="G10" i="28" s="1"/>
  <c r="J67" i="6"/>
  <c r="G12" i="14"/>
  <c r="F107" i="10"/>
  <c r="F108" i="10" s="1"/>
  <c r="H44" i="12"/>
  <c r="L67" i="6"/>
  <c r="L60" i="9"/>
  <c r="D17" i="2" s="1"/>
  <c r="L40" i="9"/>
  <c r="D18" i="2"/>
  <c r="G34" i="7"/>
  <c r="M38" i="6"/>
  <c r="E13" i="1" s="1"/>
  <c r="H66" i="10"/>
  <c r="G18" i="14"/>
  <c r="H18" i="14" s="1"/>
  <c r="H19" i="12"/>
  <c r="D41" i="2"/>
  <c r="D108" i="10"/>
  <c r="E107" i="10"/>
  <c r="E108" i="10" s="1"/>
  <c r="G66" i="10"/>
  <c r="J147" i="6"/>
  <c r="J151" i="6" s="1"/>
  <c r="G22" i="14"/>
  <c r="J22" i="14" s="1"/>
  <c r="H13" i="12"/>
  <c r="L304" i="6"/>
  <c r="K21" i="7" s="1"/>
  <c r="H25" i="12" l="1"/>
  <c r="D25" i="32"/>
  <c r="F25" i="32" s="1"/>
  <c r="D22" i="8"/>
  <c r="H97" i="10"/>
  <c r="I97" i="10" s="1"/>
  <c r="E21" i="1"/>
  <c r="J14" i="7"/>
  <c r="J16" i="7" s="1"/>
  <c r="M270" i="6"/>
  <c r="E25" i="1" s="1"/>
  <c r="D35" i="1"/>
  <c r="G14" i="7"/>
  <c r="G15" i="8"/>
  <c r="F22" i="8"/>
  <c r="H11" i="12" s="1"/>
  <c r="D10" i="2"/>
  <c r="D11" i="2" s="1"/>
  <c r="D14" i="2" s="1"/>
  <c r="G13" i="8"/>
  <c r="E16" i="24"/>
  <c r="I16" i="24" s="1"/>
  <c r="I44" i="12"/>
  <c r="I45" i="12" s="1"/>
  <c r="H14" i="8"/>
  <c r="E13" i="24"/>
  <c r="J152" i="6"/>
  <c r="J154" i="6" s="1"/>
  <c r="J156" i="6" s="1"/>
  <c r="L38" i="6"/>
  <c r="D13" i="1" s="1"/>
  <c r="E9" i="10" s="1"/>
  <c r="H12" i="8"/>
  <c r="G107" i="10"/>
  <c r="G108" i="10" s="1"/>
  <c r="L152" i="6"/>
  <c r="L154" i="6" s="1"/>
  <c r="L156" i="6" s="1"/>
  <c r="G13" i="14"/>
  <c r="H53" i="10"/>
  <c r="L305" i="6"/>
  <c r="L269" i="6" s="1"/>
  <c r="L34" i="7"/>
  <c r="E36" i="1" l="1"/>
  <c r="G37" i="1" s="1"/>
  <c r="E10" i="32"/>
  <c r="E23" i="32"/>
  <c r="E18" i="32"/>
  <c r="E24" i="32"/>
  <c r="H26" i="12"/>
  <c r="G16" i="7"/>
  <c r="G21" i="7" s="1"/>
  <c r="L14" i="7"/>
  <c r="L16" i="7" s="1"/>
  <c r="H15" i="8"/>
  <c r="G22" i="8"/>
  <c r="E22" i="24"/>
  <c r="H13" i="8"/>
  <c r="G53" i="10"/>
  <c r="H88" i="10" s="1"/>
  <c r="I88" i="10" s="1"/>
  <c r="D26" i="26"/>
  <c r="H26" i="26" s="1"/>
  <c r="H13" i="24"/>
  <c r="I13" i="24" s="1"/>
  <c r="G22" i="24"/>
  <c r="K179" i="6" s="1"/>
  <c r="D19" i="2"/>
  <c r="D20" i="2" s="1"/>
  <c r="D22" i="2" s="1"/>
  <c r="H22" i="8" l="1"/>
  <c r="D8" i="1" s="1"/>
  <c r="D21" i="1" s="1"/>
  <c r="C13" i="14"/>
  <c r="H29" i="12"/>
  <c r="I29" i="12" s="1"/>
  <c r="E11" i="10"/>
  <c r="E29" i="10" s="1"/>
  <c r="E32" i="10" s="1"/>
  <c r="D24" i="2"/>
  <c r="D22" i="25"/>
  <c r="F22" i="25" s="1"/>
  <c r="I22" i="24"/>
  <c r="H22" i="24"/>
  <c r="N179" i="6"/>
  <c r="K182" i="6"/>
  <c r="C12" i="14" l="1"/>
  <c r="F13" i="31"/>
  <c r="F15" i="31" s="1"/>
  <c r="D22" i="32"/>
  <c r="F22" i="32" s="1"/>
  <c r="G9" i="10"/>
  <c r="G11" i="10" s="1"/>
  <c r="G29" i="10" s="1"/>
  <c r="G32" i="10" s="1"/>
  <c r="D27" i="2"/>
  <c r="H9" i="12" s="1"/>
  <c r="I22" i="12" s="1"/>
  <c r="N182" i="6"/>
  <c r="D34" i="1" l="1"/>
  <c r="D28" i="2"/>
  <c r="D32" i="2" s="1"/>
  <c r="H21" i="2" s="1"/>
  <c r="D6" i="25"/>
  <c r="F6" i="25" s="1"/>
  <c r="L292" i="6" l="1"/>
  <c r="L297" i="6" s="1"/>
  <c r="D6" i="32"/>
  <c r="F6" i="32" s="1"/>
  <c r="J17" i="7"/>
  <c r="D45" i="2"/>
  <c r="D51" i="2" s="1"/>
  <c r="D42" i="2"/>
  <c r="D25" i="25" s="1"/>
  <c r="F25" i="25" s="1"/>
  <c r="D44" i="2"/>
  <c r="D50" i="2" s="1"/>
  <c r="L279" i="6" l="1"/>
  <c r="H20" i="7" s="1"/>
  <c r="J20" i="7"/>
  <c r="J21" i="7" s="1"/>
  <c r="L299" i="6"/>
  <c r="L268" i="6" s="1"/>
  <c r="I7" i="12"/>
  <c r="I23" i="12" s="1"/>
  <c r="I30" i="12" s="1"/>
  <c r="L17" i="7"/>
  <c r="L20" i="7" l="1"/>
  <c r="H21" i="7"/>
  <c r="L21" i="7" s="1"/>
  <c r="L280" i="6"/>
  <c r="L266" i="6" s="1"/>
  <c r="L270" i="6" s="1"/>
  <c r="D25" i="1" s="1"/>
  <c r="D18" i="25"/>
  <c r="F18" i="25" s="1"/>
  <c r="D10" i="25"/>
  <c r="F10" i="25" s="1"/>
  <c r="D24" i="25"/>
  <c r="F24" i="25" s="1"/>
  <c r="D23" i="25"/>
  <c r="F23" i="25" s="1"/>
  <c r="D18" i="32" l="1"/>
  <c r="F18" i="32" s="1"/>
  <c r="D24" i="32"/>
  <c r="F24" i="32" s="1"/>
  <c r="D23" i="32"/>
  <c r="F23" i="32" s="1"/>
  <c r="D10" i="32"/>
  <c r="F10" i="32" s="1"/>
  <c r="D36" i="1"/>
  <c r="G36" i="1" s="1"/>
  <c r="I32" i="12"/>
  <c r="I34" i="12" s="1"/>
  <c r="I51" i="12" s="1"/>
  <c r="I53" i="12" s="1"/>
  <c r="M54" i="12" s="1"/>
</calcChain>
</file>

<file path=xl/sharedStrings.xml><?xml version="1.0" encoding="utf-8"?>
<sst xmlns="http://schemas.openxmlformats.org/spreadsheetml/2006/main" count="1568" uniqueCount="1074">
  <si>
    <t>Particulars</t>
  </si>
  <si>
    <t>Note No.</t>
  </si>
  <si>
    <t>ASSETS</t>
  </si>
  <si>
    <t>Financial Assets</t>
  </si>
  <si>
    <t>(a)</t>
  </si>
  <si>
    <t>Cash and cash equivalents</t>
  </si>
  <si>
    <t>(b)</t>
  </si>
  <si>
    <t>Bank Balance other than (a) above</t>
  </si>
  <si>
    <t>(d)</t>
  </si>
  <si>
    <t>Receivables</t>
  </si>
  <si>
    <t>(I) Trade Receivables</t>
  </si>
  <si>
    <t>(II) Other Receivables</t>
  </si>
  <si>
    <t>Loans</t>
  </si>
  <si>
    <t>Investments</t>
  </si>
  <si>
    <t> (2)</t>
  </si>
  <si>
    <t>Property, Plant and Equipment</t>
  </si>
  <si>
    <t>Other non -financial assets (to be specified)</t>
  </si>
  <si>
    <t>Total Assets</t>
  </si>
  <si>
    <t>LIABILITIES</t>
  </si>
  <si>
    <t>Financial Liabilities</t>
  </si>
  <si>
    <t>Borrowings (Other than Debt Securities)</t>
  </si>
  <si>
    <t>Provisions</t>
  </si>
  <si>
    <t>Deferred tax liabilities (Net)</t>
  </si>
  <si>
    <t>Other non-financial liabilities(to be specified)</t>
  </si>
  <si>
    <t>EQUITY</t>
  </si>
  <si>
    <t>Equity Share capital</t>
  </si>
  <si>
    <t>Other Equity</t>
  </si>
  <si>
    <t>Total Liabilities and Equity</t>
  </si>
  <si>
    <t>Sr. No</t>
  </si>
  <si>
    <t>(1)</t>
  </si>
  <si>
    <t xml:space="preserve"> (1)</t>
  </si>
  <si>
    <t>(c)</t>
  </si>
  <si>
    <t>(2)</t>
  </si>
  <si>
    <t>Summary of significant accounting policies See accompanying notes forming part of the Financial Statements</t>
  </si>
  <si>
    <t>Revenue from operations</t>
  </si>
  <si>
    <t>(i)</t>
  </si>
  <si>
    <t>Interest Income</t>
  </si>
  <si>
    <t>(ii)</t>
  </si>
  <si>
    <t>Dividend Income</t>
  </si>
  <si>
    <t>(iii)</t>
  </si>
  <si>
    <t>(iv)</t>
  </si>
  <si>
    <t>Net gain on fair value changes</t>
  </si>
  <si>
    <t>Others (to be specified)</t>
  </si>
  <si>
    <t>(I)</t>
  </si>
  <si>
    <t>Total Revenue from operations</t>
  </si>
  <si>
    <t>(II)</t>
  </si>
  <si>
    <t>Other Income (to be specified)</t>
  </si>
  <si>
    <t>(III)</t>
  </si>
  <si>
    <t>Expenses</t>
  </si>
  <si>
    <t>Employee Benefits Expenses</t>
  </si>
  <si>
    <t>Total Expenses (IV)</t>
  </si>
  <si>
    <t>(V)</t>
  </si>
  <si>
    <t>Profit / (loss) before exceptional items and tax (III - IV)</t>
  </si>
  <si>
    <t>Exceptional items</t>
  </si>
  <si>
    <t>Profit/(loss) before tax (V -VI)</t>
  </si>
  <si>
    <t>Tax Expense:</t>
  </si>
  <si>
    <t>(1) Current Tax</t>
  </si>
  <si>
    <t>(2) Deferred Tax</t>
  </si>
  <si>
    <t>Profit / (loss) for the period from continuing operations(VII-VIII)</t>
  </si>
  <si>
    <t>(X)</t>
  </si>
  <si>
    <t>Profit/(loss) from discontinued operations</t>
  </si>
  <si>
    <t>(XI)</t>
  </si>
  <si>
    <t>Tax Expense of discontinued operations</t>
  </si>
  <si>
    <t>Profit/(loss) from discontinued operations(After tax) (X-XI)</t>
  </si>
  <si>
    <t>(XIII )</t>
  </si>
  <si>
    <t>Profit/(loss) for the period (IX+XII)</t>
  </si>
  <si>
    <t>Other Comprehensive Income</t>
  </si>
  <si>
    <t>Subtotal (A)</t>
  </si>
  <si>
    <t>Subtotal (B)</t>
  </si>
  <si>
    <t>Other Comprehensive Income (A + B)</t>
  </si>
  <si>
    <t>(XV)</t>
  </si>
  <si>
    <t>Total Comprehensive Income for the period (XIII+XIV) (Comprising Profit (Loss) and other Comprehensive Income for the period)</t>
  </si>
  <si>
    <t>(XVI)</t>
  </si>
  <si>
    <t>Earnings per equity share (for continuing operations)</t>
  </si>
  <si>
    <t>Basic (Rs.)</t>
  </si>
  <si>
    <t>Diluted (Rs.)</t>
  </si>
  <si>
    <t>(XVII)</t>
  </si>
  <si>
    <t>Earnings per equity share (for discontinued operations)</t>
  </si>
  <si>
    <t>(XVIII )</t>
  </si>
  <si>
    <t>Earnings per equity share (for continuing and discontinued operations)</t>
  </si>
  <si>
    <t>(IV)</t>
  </si>
  <si>
    <t>(VII)</t>
  </si>
  <si>
    <t>(VI)</t>
  </si>
  <si>
    <t>(VIII)</t>
  </si>
  <si>
    <t>(IX)</t>
  </si>
  <si>
    <t>(XII)</t>
  </si>
  <si>
    <t>(XIV)</t>
  </si>
  <si>
    <t>(A)   (i) Items that will not be reclassified to profit or loss (specify items and amounts)</t>
  </si>
  <si>
    <t xml:space="preserve">        (ii) Income tax relating to items that will not be reclassified to profit or loss</t>
  </si>
  <si>
    <t>(B)   (i) Items that will be reclassified to profit or loss (specify items and amounts)</t>
  </si>
  <si>
    <t xml:space="preserve">       (ii) Income tax relating to items that will be reclassified to profit or loss</t>
  </si>
  <si>
    <t> </t>
  </si>
  <si>
    <t>See accompanying notes to the financial statements</t>
  </si>
  <si>
    <t>(Partner)</t>
  </si>
  <si>
    <t>SIGNIFICANT ACCOUNTING POLICIES AND NOTES TO ACCOUNTS</t>
  </si>
  <si>
    <t>1.</t>
  </si>
  <si>
    <t>CORPORATE INFORMATION</t>
  </si>
  <si>
    <t>2.</t>
  </si>
  <si>
    <t>SIGNIFICANT ACCOUNTING POLICIES</t>
  </si>
  <si>
    <t xml:space="preserve">i. </t>
  </si>
  <si>
    <t>ii.</t>
  </si>
  <si>
    <t>Basis of preparation and presentation</t>
  </si>
  <si>
    <t>iii.</t>
  </si>
  <si>
    <t>The financial statements have been prepared on the historical cost basis except for certain financial instruments that are measured at fair value at the end of each reporting period as explained in the accounting policies below. 
Historical cost is generally based on the fair value of the consideration given in exchange for goods and services at the time of entering into the transaction.</t>
  </si>
  <si>
    <t>Items</t>
  </si>
  <si>
    <t>Measurement Basis</t>
  </si>
  <si>
    <t xml:space="preserve">Certain financial assets and liabilities </t>
  </si>
  <si>
    <t>Fair value</t>
  </si>
  <si>
    <t>Property, plant and equipment</t>
  </si>
  <si>
    <t>Value in use under Ind AS 36</t>
  </si>
  <si>
    <t xml:space="preserve">iv. </t>
  </si>
  <si>
    <t>Use of estimates and judgements</t>
  </si>
  <si>
    <t>The preparation of financial statements requires the management of the Company to make judgements, assumptions and estimates that affect the reported balances of assets and liabilities and disclosures relating to the contingent liabilities as at the date of the financial statements and reported amounts of income and expenses for the reporting period. The application of accounting policies that require critical accounting estimates involving complex and subjective judgments and the use of assumptions in the financial statements have been disclosed as applicable in the respective notes to accounts. Accounting estimates could change from period to period. Future results could differ from these estimates. Appropriate changes in estimates are made as the Management becomes aware of changes in circumstances surrounding the estimates. Changes in estimates are reflected in the financial statements in the period in which changes are made and, if material, their effects are disclosed in the notes to the financial statements.</t>
  </si>
  <si>
    <t>v.</t>
  </si>
  <si>
    <t>vi.</t>
  </si>
  <si>
    <t>vii.</t>
  </si>
  <si>
    <t>a) Financial assets</t>
  </si>
  <si>
    <t>Impairment of Financial Asset</t>
  </si>
  <si>
    <t>viii.</t>
  </si>
  <si>
    <t>Impairment of Trade receivable and Operating lease receivable</t>
  </si>
  <si>
    <t>Impairment allowance on trade receivables is made on the basis of life time credit loss method, in addition to specific provision considering the uncertainty of recoverability of certain receivables.</t>
  </si>
  <si>
    <t>Modification and De-recognition of financial assets</t>
  </si>
  <si>
    <t>De-recognition of financial assets</t>
  </si>
  <si>
    <t>A financial asset (or, where applicable, a part of a financial asset or part of a group of similar financial assets) is derecognised when: 
1) the rights to receive cash flows from the asset have expired, or 
2) the Company has transferred its rights to receive cash flows from the asset and substantially all the risks and rewards of the asset, or the Company has neither transferred nor retained substantially all the risks and rewards of the asset, but has transferred control of the asset.
If the Company retains substantially all the risks and rewards of ownership of a transferred financial asset, the Company continues to recognise the financial asset and also recognises a collateralised borrowing for the proceeds received.</t>
  </si>
  <si>
    <t>Presentation of ECL allowance for financial asset:</t>
  </si>
  <si>
    <t>Type of Financial asset</t>
  </si>
  <si>
    <t>Financial asset measured at amortised cost</t>
  </si>
  <si>
    <t>Financial assets measured at FVTOCI</t>
  </si>
  <si>
    <t>Loan commitments and financial guarantee contracts</t>
  </si>
  <si>
    <t>Disclosure</t>
  </si>
  <si>
    <t>shown separately under the head “Provisions”</t>
  </si>
  <si>
    <t>shown separately under the head “Provisions” and not as a deduction from the gross carrying amount of the assets</t>
  </si>
  <si>
    <t>Where a financial instrument includes both a drawn and an undrawn component and the Company cannot identify the ECL on the loan commitment separately from those on the drawn component, the Company presents a combined loss allowance for both components under “Provisions”.</t>
  </si>
  <si>
    <t>IX.</t>
  </si>
  <si>
    <t>Financial liability and equity</t>
  </si>
  <si>
    <t>Financial liabilities and equity Debt and equity instruments issued are classified as either financial liabilities or as equity in accordance with the substance of the contractual arrangement.</t>
  </si>
  <si>
    <t>X.</t>
  </si>
  <si>
    <t>Cash, Cash equivalents and bank balances</t>
  </si>
  <si>
    <t>Cash, Cash equivalents and bank balances including fixed deposits, margin money deposits, and earmarked balances with banks are carried at amortised cost. Short term and liquid investments being subject to more than insignificant risk of change in value, are not included as part of cash and cash equivalents.</t>
  </si>
  <si>
    <t xml:space="preserve">Property, plant and equipment </t>
  </si>
  <si>
    <t>XII</t>
  </si>
  <si>
    <t>XIII</t>
  </si>
  <si>
    <t>XI.</t>
  </si>
  <si>
    <t>(c) Depreciation and Amortisation</t>
  </si>
  <si>
    <t>Employee Benefits</t>
  </si>
  <si>
    <t>Short-term employee benefits</t>
  </si>
  <si>
    <t>The undiscounted amount of short-term employee benefits expected to be paid in exchange for the services rendered by employees are recognised during the year when the employees render the service. These benefits include performance incentive and compensated absences which are expected to occur within twelve months after the end of the year in which the employee renders the related service. The cost of short-term compensated absences is accounted as under: 
(a) in case of accumulated compensated absences, when employees render the services that increase their entitlement of future compensated absences; and 
(b) in case of non-accumulating compensated absences, when the absences occur.</t>
  </si>
  <si>
    <t>Earnings per share</t>
  </si>
  <si>
    <t>Basic earnings per share has been computed by dividing the profit after tax available for equity shareholders by the weighted average number of shares outstanding during the year.Partly paid up shares are included as fully paid equivalents according to the fraction paid up. Diluted earnings per share has been computed using the weighted average number of shares and dilutive potential shares, except where the result would be anti-dilutive.</t>
  </si>
  <si>
    <t>Taxation</t>
  </si>
  <si>
    <t>XIV</t>
  </si>
  <si>
    <t>Goods and Services Tax</t>
  </si>
  <si>
    <t>XV.</t>
  </si>
  <si>
    <t>The company does not have any Defined Benefit/Contribution Plan, neither  any Long term Employee Benefit as such.</t>
  </si>
  <si>
    <t>XVI.</t>
  </si>
  <si>
    <t>XVII.</t>
  </si>
  <si>
    <t xml:space="preserve">XVIII. </t>
  </si>
  <si>
    <t xml:space="preserve">Depreciable amount for tangible PPE is the cost of an asset, or other amount substituted for cost, less its estimated residual value. </t>
  </si>
  <si>
    <t>Depreciation on tangible PPE deployed for own use has been provided on the straightline method as per the useful life prescribed in Schedule II to the Companies Act, 2013 except in respect of Buildings, Computer Equipment, Vehicles, Plant and Machinery, Software, Licenses, Furniture and Fixture and Office Equipment in whose case the life of the assets has been assessed based on the nature of the asset, the estimated usage of the asset, the operating conditions of the asset, past history of replacement, etc. Depreciation method is reviewed at each financial year end to reflect expected pattern of consumption of the future economic benefits embodied in the asset. The estimated useful life and residual values are also reviewed at each financial year end with the effect of any change in the estimation of useful life/residual value which is accounted on prospective basis. Depreciation for additions to/deductions from, owned assets is calculated pro rata to the remaining period of use. Depreciation charge for impaired assets is adjusted in future periods in such a manner that the revised carrying amount of the asset is allocated over its remaining useful life. 
Intangible Assets are amortised over the estimated useful life during which the benefits are expected to accrue, while Goodwill if any is tested for impairment at each Balance Sheet date. The method of amortisation and useful life are reviewed at the end of each accounting year with the effect of any changes in the estimate being accounted for on a prospective basis. Amortisation on impaired assets is provided by adjusting the amortisation charge in the remaining periods so as to allocate the asset’s revised carrying amount over its remaining useful life.</t>
  </si>
  <si>
    <t xml:space="preserve">Particulars </t>
  </si>
  <si>
    <t>CASH AND CASH EQUIVALENTS</t>
  </si>
  <si>
    <t>a)</t>
  </si>
  <si>
    <t>Issue of Equity shares</t>
  </si>
  <si>
    <t>Equity Share Capital</t>
  </si>
  <si>
    <t>Retained Earnings</t>
  </si>
  <si>
    <t>Reserves and Surplus</t>
  </si>
  <si>
    <t>Fair Valuation of Equity Investments</t>
  </si>
  <si>
    <t>Balance at the beginning of the reporting period</t>
  </si>
  <si>
    <t>Changes in accounting policy or prior period errors</t>
  </si>
  <si>
    <t>Restated balance at the begining of the reporting period</t>
  </si>
  <si>
    <t>Total comprehensive Income for the year</t>
  </si>
  <si>
    <t>Transfer to retained earnings</t>
  </si>
  <si>
    <t>Transfer to Statutory Reserve</t>
  </si>
  <si>
    <t>Balance at the end of the reporting period</t>
  </si>
  <si>
    <t>b)           (i)</t>
  </si>
  <si>
    <t xml:space="preserve">Total </t>
  </si>
  <si>
    <t xml:space="preserve">              (ii)</t>
  </si>
  <si>
    <t>Cash on hand</t>
  </si>
  <si>
    <t>Balances with banks (in the nature of cash and cash equivalents)</t>
  </si>
  <si>
    <t>Cheques, drafts on hand</t>
  </si>
  <si>
    <t>(A)</t>
  </si>
  <si>
    <t>Total (A)</t>
  </si>
  <si>
    <t>(B)</t>
  </si>
  <si>
    <t>i. Bills Purchased and Bills discounted</t>
  </si>
  <si>
    <t>ii. Loans repayable on demand</t>
  </si>
  <si>
    <t>iii. Term Loans</t>
  </si>
  <si>
    <t>iv. Credit Substitutes</t>
  </si>
  <si>
    <t>v. Leasing and hire purchase</t>
  </si>
  <si>
    <t>vii. Factoring</t>
  </si>
  <si>
    <t>i. Secured by tangible assets</t>
  </si>
  <si>
    <t>ii. Secured by intangible assets</t>
  </si>
  <si>
    <t>iii. Covered by Bank / Government Guarantees</t>
  </si>
  <si>
    <t>iv. Unsecured</t>
  </si>
  <si>
    <t>Total (B)</t>
  </si>
  <si>
    <t>(C )</t>
  </si>
  <si>
    <t>(I) Loans in India</t>
  </si>
  <si>
    <t>i. Public Sector</t>
  </si>
  <si>
    <t>ii. Others</t>
  </si>
  <si>
    <t>Total (C )</t>
  </si>
  <si>
    <t>At Amortised Cost:</t>
  </si>
  <si>
    <t>Note: 6</t>
  </si>
  <si>
    <t>(a) Mutual Funds</t>
  </si>
  <si>
    <t xml:space="preserve">(b) Government Securities </t>
  </si>
  <si>
    <t>(c ) Other Approved Securities</t>
  </si>
  <si>
    <t>(d) Debt Securities</t>
  </si>
  <si>
    <t>(e) Equity Instruments:</t>
  </si>
  <si>
    <t xml:space="preserve">(A) </t>
  </si>
  <si>
    <t>Less: Provision For  Demunition in value of Assets</t>
  </si>
  <si>
    <t xml:space="preserve">Total (A) </t>
  </si>
  <si>
    <t xml:space="preserve">(a) Investment in India </t>
  </si>
  <si>
    <t xml:space="preserve">(b) Investment Outside India </t>
  </si>
  <si>
    <t>Total</t>
  </si>
  <si>
    <t>Note: 7</t>
  </si>
  <si>
    <t>Current Tax Assets</t>
  </si>
  <si>
    <t>Note: 8</t>
  </si>
  <si>
    <t>(a)    Impairment loss allowance - Stage III</t>
  </si>
  <si>
    <t>(b)    Impairment loss allowance - Stage I &amp; II</t>
  </si>
  <si>
    <t>Deferred Tax Asset (net)</t>
  </si>
  <si>
    <t>Deferred Tax Assets :-</t>
  </si>
  <si>
    <t>Deferred Tax Liabilities :-</t>
  </si>
  <si>
    <t>Opening Balance</t>
  </si>
  <si>
    <t>Recognised
/ Reversed Through Profit and Loss</t>
  </si>
  <si>
    <t>Recognised Directly in Equity</t>
  </si>
  <si>
    <t>Recognised
/ Reclassified from  Other Comprehensive Income</t>
  </si>
  <si>
    <t>Closing Balance</t>
  </si>
  <si>
    <t>Gross Block</t>
  </si>
  <si>
    <t>Depreciation</t>
  </si>
  <si>
    <t>Net Block</t>
  </si>
  <si>
    <t>Tangible Assets:</t>
  </si>
  <si>
    <t>Property, Plant and Equipments</t>
  </si>
  <si>
    <t>Note: 11</t>
  </si>
  <si>
    <t>Face Value Per Unit</t>
  </si>
  <si>
    <t xml:space="preserve">Equity Share </t>
  </si>
  <si>
    <t>a) Authorised:</t>
  </si>
  <si>
    <t>b) Issued Subscribed and Paid Up:</t>
  </si>
  <si>
    <t xml:space="preserve">c) Movements in equity share capital </t>
  </si>
  <si>
    <t>No of Shares</t>
  </si>
  <si>
    <t>Increase during the year</t>
  </si>
  <si>
    <t>Number of Shares</t>
  </si>
  <si>
    <t>% Holding</t>
  </si>
  <si>
    <t>f) Details of shareholders holding more than 5% shares in the company</t>
  </si>
  <si>
    <t xml:space="preserve">Opening </t>
  </si>
  <si>
    <t>Addition during the year</t>
  </si>
  <si>
    <t>Fair Valuation of Equity Instrument</t>
  </si>
  <si>
    <t>Profit after tax during the year</t>
  </si>
  <si>
    <t>Less: Transfer to Statutory Reserve</t>
  </si>
  <si>
    <t>Note: 14</t>
  </si>
  <si>
    <t xml:space="preserve">On Financial Asset measured at Amortised Cost </t>
  </si>
  <si>
    <t xml:space="preserve">  Interest on Loans</t>
  </si>
  <si>
    <t>Note: 15</t>
  </si>
  <si>
    <t>Net gain/ (loss) on fair value changes</t>
  </si>
  <si>
    <t>a) Net gain/(loss) on investments at fair value through profit or loss</t>
  </si>
  <si>
    <t xml:space="preserve">      i. On trading Portfolio</t>
  </si>
  <si>
    <t xml:space="preserve">                 Investment</t>
  </si>
  <si>
    <t xml:space="preserve">                 Derivatives</t>
  </si>
  <si>
    <t xml:space="preserve">                 Others</t>
  </si>
  <si>
    <t xml:space="preserve">      ii. On financial instruments designated at fair value through Profit or Loss</t>
  </si>
  <si>
    <t>b) Others</t>
  </si>
  <si>
    <t>c) Total Net gain /(loss) on Fair Value changes</t>
  </si>
  <si>
    <t>Fair Value Changes:</t>
  </si>
  <si>
    <t xml:space="preserve">    Realised</t>
  </si>
  <si>
    <t xml:space="preserve">    Unrealised</t>
  </si>
  <si>
    <t xml:space="preserve">    Total Net gain /(loss) on fair value changes</t>
  </si>
  <si>
    <t>Note: 16</t>
  </si>
  <si>
    <t>Other Income</t>
  </si>
  <si>
    <t>Interest on IT Refund</t>
  </si>
  <si>
    <t>Employee Benefit Expenses</t>
  </si>
  <si>
    <t>Salary and Wages</t>
  </si>
  <si>
    <t xml:space="preserve">Impairment on Financial Instrument </t>
  </si>
  <si>
    <t>Note: 19</t>
  </si>
  <si>
    <t>Other Expenses</t>
  </si>
  <si>
    <t>Other Non-Financial Liabilities</t>
  </si>
  <si>
    <t xml:space="preserve"> Liabilities For Expenses </t>
  </si>
  <si>
    <t>Other Non-Financial Assets</t>
  </si>
  <si>
    <t>CASH FLOW FROM OPERATING ACTIVITIES</t>
  </si>
  <si>
    <t>Operating Profit before Working Capital Changes</t>
  </si>
  <si>
    <t>CASH FLOW FROM INVESTING ACTIVITIES</t>
  </si>
  <si>
    <t>CASH FLOW FROM FINANCING ACTIVITIES</t>
  </si>
  <si>
    <t>Managing Director</t>
  </si>
  <si>
    <t>Company Secretary</t>
  </si>
  <si>
    <t xml:space="preserve">Chartered Accountants </t>
  </si>
  <si>
    <t xml:space="preserve">As per our Report of even date. </t>
  </si>
  <si>
    <t>For and on Behalf of the Board of Directors</t>
  </si>
  <si>
    <t>Rishabh Kankaria</t>
  </si>
  <si>
    <t>Director</t>
  </si>
  <si>
    <t>Siddharth Banthia</t>
  </si>
  <si>
    <t>Chief financial Officer</t>
  </si>
  <si>
    <t>RICHFIELD FINANCIAL SERVICES LIMITED</t>
  </si>
  <si>
    <t>CIN:L65999WB1992PLC055224</t>
  </si>
  <si>
    <t>SN</t>
  </si>
  <si>
    <t>Total Comprehensive Income for the period</t>
  </si>
  <si>
    <t>Adjustment for:</t>
  </si>
  <si>
    <t>Tax Expenses</t>
  </si>
  <si>
    <t>Interest on Fixed Deposit</t>
  </si>
  <si>
    <t>Interest Income on Investments</t>
  </si>
  <si>
    <t>Adjustment for :-</t>
  </si>
  <si>
    <t>Cash Generated from Operations</t>
  </si>
  <si>
    <t>Less :</t>
  </si>
  <si>
    <t>Direct Taxes Paid</t>
  </si>
  <si>
    <t>Cash Inflow(+)/Outflow(-) before Extra Ordinary Items</t>
  </si>
  <si>
    <t>Add(+)/Deduct(-) Prior Period Adjustments</t>
  </si>
  <si>
    <t>Net Cash Inflow(+)/Outflow(-) in Operating Activities</t>
  </si>
  <si>
    <t>Sale/ (Purchase) of Investments</t>
  </si>
  <si>
    <t>Net Cash Inflow(+)/Outflow(-) in Investing Activities</t>
  </si>
  <si>
    <t>(C)</t>
  </si>
  <si>
    <t>Net Cash Inflow(+)/Outflow(-) in Financing Activities</t>
  </si>
  <si>
    <t>NET INCREASE IN CASH &amp; CASH EQUIVALENTS (A+B+C)</t>
  </si>
  <si>
    <t>OPENING CASH AND CASH EQUIVALENTS</t>
  </si>
  <si>
    <t>CLOSING CASH AND CASH EQUIVALENTS</t>
  </si>
  <si>
    <t>Security Deposit</t>
  </si>
  <si>
    <t>Note: 20</t>
  </si>
  <si>
    <t>Note: 21</t>
  </si>
  <si>
    <t>Other Financial Assets</t>
  </si>
  <si>
    <t xml:space="preserve">              1. Investments in Equity Shares</t>
  </si>
  <si>
    <t xml:space="preserve">              2. Investments in Preference Shares</t>
  </si>
  <si>
    <t xml:space="preserve">           i.  (Valued at Fair Value throught OCI) (Unquoted)</t>
  </si>
  <si>
    <t xml:space="preserve">         ii.  (Valued at Fair Value throught Profit or Loss) (Quoted)</t>
  </si>
  <si>
    <t>Total (2)</t>
  </si>
  <si>
    <t>Total (e = 1+2)</t>
  </si>
  <si>
    <t>Advance from Sundry Debtors</t>
  </si>
  <si>
    <t>Securities Premium Reserves</t>
  </si>
  <si>
    <t>General Reserve</t>
  </si>
  <si>
    <t>a) Securities Premium</t>
  </si>
  <si>
    <t>c) General Reserve</t>
  </si>
  <si>
    <t>d) Retained Earnings</t>
  </si>
  <si>
    <t>e) Fair valuation of Equity Instruments</t>
  </si>
  <si>
    <t xml:space="preserve">Others expenses </t>
  </si>
  <si>
    <t>Bank Overdraft</t>
  </si>
  <si>
    <t>Aditya Birla Chemicals</t>
  </si>
  <si>
    <t>ATN LTD.</t>
  </si>
  <si>
    <t xml:space="preserve">Bata IndIa Ltd. </t>
  </si>
  <si>
    <t>Bengal &amp; Assam Co Ltd</t>
  </si>
  <si>
    <t>Bharat Heavy Electronics Ltd</t>
  </si>
  <si>
    <t>Birla Cotsyn Ltd</t>
  </si>
  <si>
    <t>CESC Ltd.</t>
  </si>
  <si>
    <t>CESV Ventures</t>
  </si>
  <si>
    <t>Consolidated Fibre</t>
  </si>
  <si>
    <t>DAEWOO MOTORS(I) LTD.</t>
  </si>
  <si>
    <t>Digjam Ltd</t>
  </si>
  <si>
    <t>Entegra infrastructure</t>
  </si>
  <si>
    <t>Force Motors</t>
  </si>
  <si>
    <t xml:space="preserve">Gloster Jute </t>
  </si>
  <si>
    <t xml:space="preserve">Grasim Industries Ltd </t>
  </si>
  <si>
    <t>GUJARAT NRE COKE</t>
  </si>
  <si>
    <t>GUJARAT NRE COKE (Class B)</t>
  </si>
  <si>
    <t>HDFC Stand Life</t>
  </si>
  <si>
    <t xml:space="preserve">Himachal Futurastic Corp Ltd </t>
  </si>
  <si>
    <t>IndusInd Bank</t>
  </si>
  <si>
    <t>Interstate Oil Carriers Ltd</t>
  </si>
  <si>
    <t>ITC Ltd.</t>
  </si>
  <si>
    <t>J K Lakshmi Cement</t>
  </si>
  <si>
    <t>Jai Prakash Associates Ltd</t>
  </si>
  <si>
    <t>KESORAM TEXTILE MILLS LTD.</t>
  </si>
  <si>
    <t>Larsen &amp; Turbo</t>
  </si>
  <si>
    <t xml:space="preserve">Mahindra &amp; Mahindra </t>
  </si>
  <si>
    <t>Mahindra &amp; Mahindra (New FV)</t>
  </si>
  <si>
    <t>Maikaal Fibre</t>
  </si>
  <si>
    <t>MANGALORE Chemical</t>
  </si>
  <si>
    <t>Maxvil</t>
  </si>
  <si>
    <t xml:space="preserve">Mishka Finance &amp; Trading Ltd. </t>
  </si>
  <si>
    <t>Motherson Sumi Systems Ltd.</t>
  </si>
  <si>
    <t>Mphasis Ltd</t>
  </si>
  <si>
    <t>Mx Unitex Designs Ltd</t>
  </si>
  <si>
    <t>NAGARJUNA FERTILIZER LTD.</t>
  </si>
  <si>
    <t>Nagarjuna Oil Refinery Ltd.</t>
  </si>
  <si>
    <t>Nayara Energy Ltd.</t>
  </si>
  <si>
    <t>Nestle Ltd.</t>
  </si>
  <si>
    <t>Page Industries</t>
  </si>
  <si>
    <t>PENTAMEDIA GRAPHICS</t>
  </si>
  <si>
    <t>RBL Ltd.</t>
  </si>
  <si>
    <t>Stanly Credit Ltd</t>
  </si>
  <si>
    <t>STERLITE TECH LTD</t>
  </si>
  <si>
    <t>Surat Textile</t>
  </si>
  <si>
    <t>Tamilnadu Newsprint</t>
  </si>
  <si>
    <t xml:space="preserve">Tata Motors </t>
  </si>
  <si>
    <t>Tata Power Co Ltd</t>
  </si>
  <si>
    <t>Vedanta Ltd.</t>
  </si>
  <si>
    <t xml:space="preserve">Vishvjyoti Trading Ltd. </t>
  </si>
  <si>
    <t>Yes Bank</t>
  </si>
  <si>
    <t>Total (i)</t>
  </si>
  <si>
    <t>Total (1 = i + ii)</t>
  </si>
  <si>
    <t>Pinnacle Multiforms P Ltd</t>
  </si>
  <si>
    <t>HDFC FMP 1213 D March 2017-1 Series 38</t>
  </si>
  <si>
    <t xml:space="preserve">Kotak Equity Arbitrage Fund - Regular Plan </t>
  </si>
  <si>
    <t xml:space="preserve">ICICI  Pru. Regular Savings Fund - Growth </t>
  </si>
  <si>
    <t xml:space="preserve">Total (a) </t>
  </si>
  <si>
    <t>ICICI Prudential Credit Risk Fund Growth</t>
  </si>
  <si>
    <t>Kotak Savings Fund Regular Plan Growth</t>
  </si>
  <si>
    <t>Bajaj Finance Ltd</t>
  </si>
  <si>
    <t>HDFC Ltd</t>
  </si>
  <si>
    <t>NAVINON LTD (IDI Ltd)</t>
  </si>
  <si>
    <t>PRISM CEMENT (PRISM JOHNSON LTD)</t>
  </si>
  <si>
    <t>IRB Inv Fund</t>
  </si>
  <si>
    <t>Lending Fee on shares</t>
  </si>
  <si>
    <t>Add: Profit on Sale of Equity Instruments Fair Valued through OCI</t>
  </si>
  <si>
    <t>Transfer to Retained Earnings</t>
  </si>
  <si>
    <t>Note: 23</t>
  </si>
  <si>
    <t>Asset Classification as per RBI Norms</t>
  </si>
  <si>
    <t>Asset classifica tion as per Ind AS 109</t>
  </si>
  <si>
    <t>Gross Carrying Amount as per Ind AS</t>
  </si>
  <si>
    <t>Loss Allowances (Provisions) as required under Ind AS 109</t>
  </si>
  <si>
    <t>Net Carrying Amount</t>
  </si>
  <si>
    <t>Provisions required as per IRACP norms</t>
  </si>
  <si>
    <t>(5)=(3)-(4)</t>
  </si>
  <si>
    <t>(7) = (4)-(6)</t>
  </si>
  <si>
    <t>Performing Assets</t>
  </si>
  <si>
    <t>Standard</t>
  </si>
  <si>
    <t>Stage 1</t>
  </si>
  <si>
    <t>Stage 2</t>
  </si>
  <si>
    <t>Subtotal</t>
  </si>
  <si>
    <t>Non-Performing Assets (NPA)</t>
  </si>
  <si>
    <t>Substandard</t>
  </si>
  <si>
    <t>Stage 3</t>
  </si>
  <si>
    <t>Doubtful -  up to 1 year</t>
  </si>
  <si>
    <t>1 to 3 years</t>
  </si>
  <si>
    <t>More than 3 years</t>
  </si>
  <si>
    <t>Subtotal for doubtful</t>
  </si>
  <si>
    <t>Loss</t>
  </si>
  <si>
    <t>Subtotal for NPA</t>
  </si>
  <si>
    <t>Other items such as guarantees, loan commitments, etc. which are in the scope of Ind AS 109 but not covered   under   current   Income Recognition, Asset Classification and Provisioning (IRACP) norms</t>
  </si>
  <si>
    <t>Reconciliation of Expected Credit Loss as per Ind AS and IRACP</t>
  </si>
  <si>
    <t>Financial instruments by category</t>
  </si>
  <si>
    <t>Carrying
Amount</t>
  </si>
  <si>
    <t>Levels of Input used in Fair valuation</t>
  </si>
  <si>
    <t>Level 1</t>
  </si>
  <si>
    <t>Level 2</t>
  </si>
  <si>
    <t>Level 3</t>
  </si>
  <si>
    <t>At Amortised Cost</t>
  </si>
  <si>
    <t>Cash and Cash Equivalants</t>
  </si>
  <si>
    <t>Investment in Equity (Quoted)</t>
  </si>
  <si>
    <t>Borrowings</t>
  </si>
  <si>
    <t>Investment in Mutual Fund</t>
  </si>
  <si>
    <t>Other Approved Securities (Quoted)</t>
  </si>
  <si>
    <t>The significant accounting policies, including the criteria for recognition, the basis of measurement and the basis on which income and expenses are recognised, in respect of each class of financial asset, financial liability and equity instrument are disclosed in note 2(iii) to the financial statements.</t>
  </si>
  <si>
    <t>At FVTPL:</t>
  </si>
  <si>
    <t>AT FVTOCI:</t>
  </si>
  <si>
    <t>Investment in Equity (Unquoted)</t>
  </si>
  <si>
    <t>Trade Receivables</t>
  </si>
  <si>
    <t xml:space="preserve">           i.  (Valued at Fair Value throught FVTPL) (Quoted)</t>
  </si>
  <si>
    <t>Note: 24</t>
  </si>
  <si>
    <t>Liabilities Side:</t>
  </si>
  <si>
    <t>Amount Outstanding at:</t>
  </si>
  <si>
    <t>(a) Debentures : Secured</t>
  </si>
  <si>
    <t xml:space="preserve">                                   Unsecured(other than falling within the meaning of public deposits)</t>
  </si>
  <si>
    <t>(b) Deferred Credits</t>
  </si>
  <si>
    <t>(c) Term Loans</t>
  </si>
  <si>
    <t>(d) Inter-corporate loans and borrowing</t>
  </si>
  <si>
    <t>(e) Commercial Paper</t>
  </si>
  <si>
    <t>(f) Public Deposits</t>
  </si>
  <si>
    <t>(g) Other Loans- Loans Repayable on Demand</t>
  </si>
  <si>
    <t>(a) Secured</t>
  </si>
  <si>
    <t>(b) Unsecured</t>
  </si>
  <si>
    <t>1. Loans and advances availed by the nonbanking financial company inclusive of interest accrued thereon but not paid :</t>
  </si>
  <si>
    <t>2. Break-up of Loans and Advances including bills receivables [other than those included in (3) below] :</t>
  </si>
  <si>
    <t>i) Lease assets including lease rentals
under sundry debtors:
(a) Financial Lease
(b) Operating Lease</t>
  </si>
  <si>
    <t>ii) Stock on hire including hire charges
under sundry debtors
(a) Assets on hire 
(b) Repossessed assets</t>
  </si>
  <si>
    <t>3.  Break up of Leased Assets and stock on hire and other assets counting towards asset financing activities</t>
  </si>
  <si>
    <t>4. Break up of Investments</t>
  </si>
  <si>
    <t>Long Term Investments :</t>
  </si>
  <si>
    <t xml:space="preserve">    (i) Shares</t>
  </si>
  <si>
    <t xml:space="preserve">          (a) Equity</t>
  </si>
  <si>
    <t xml:space="preserve">          (b) Preference</t>
  </si>
  <si>
    <t xml:space="preserve">    (ii) Debentures and Bonds
    (iii) Units of Mutual Funds 
    (iv) Government Securities</t>
  </si>
  <si>
    <t xml:space="preserve">    (v) Others</t>
  </si>
  <si>
    <t>1 Quoted</t>
  </si>
  <si>
    <t>2 Unquoted</t>
  </si>
  <si>
    <t>5. Borrower group-wise classification of assets financed as in (2) and (3) above :</t>
  </si>
  <si>
    <t>1. Related Parties</t>
  </si>
  <si>
    <t xml:space="preserve">  (a) Subsidiaries</t>
  </si>
  <si>
    <t xml:space="preserve">  (b) Companies in the same group</t>
  </si>
  <si>
    <t xml:space="preserve">  (c ) Other related parties</t>
  </si>
  <si>
    <t>Secured</t>
  </si>
  <si>
    <t>Unsecured</t>
  </si>
  <si>
    <t>Amount net of provisions</t>
  </si>
  <si>
    <t>6. Investor group-wise classification of all investments (current and long-term) in shares and securities (both quoted and unquoted)</t>
  </si>
  <si>
    <t>Category</t>
  </si>
  <si>
    <t>Market
Value /
Breakup
Value or
Fair Value
or
NAV *</t>
  </si>
  <si>
    <t>Book Value
(Net of
Provisions)</t>
  </si>
  <si>
    <t>1. Related Parties:</t>
  </si>
  <si>
    <t xml:space="preserve">      (a) Subsidiaries</t>
  </si>
  <si>
    <t xml:space="preserve">      (c ) Other related parties</t>
  </si>
  <si>
    <t xml:space="preserve">      (b) Companies in the same group</t>
  </si>
  <si>
    <t>2.  Other than related parties</t>
  </si>
  <si>
    <t>* Market value / Break-up value / Fair value / NAV of unquoted non-current investments is considered to be same as their book value (net of provisions).</t>
  </si>
  <si>
    <t>Asset Side:</t>
  </si>
  <si>
    <t>6. Other Information</t>
  </si>
  <si>
    <t>(i) Gross Non-Performing Assets</t>
  </si>
  <si>
    <t xml:space="preserve">       (a) Related Parties 
       (b) Other than Related Parties</t>
  </si>
  <si>
    <t>(ii) Net Non-Performing Assets</t>
  </si>
  <si>
    <t>(iii) Assets acquired in satisfaction of debt</t>
  </si>
  <si>
    <t>-
-</t>
  </si>
  <si>
    <t xml:space="preserve">
-
-
-
-
-
-
-
-
-
-
-
-</t>
  </si>
  <si>
    <t>-
-
-</t>
  </si>
  <si>
    <t>2. Other than related parties</t>
  </si>
  <si>
    <t>-</t>
  </si>
  <si>
    <t>(As required by RBI Master Direction RBI/2019-20/170
DOR (NBFC).CC.PD.No.109/22.10.106/2019-20 dated March 13, 2020)</t>
  </si>
  <si>
    <t>Footnotes:</t>
  </si>
  <si>
    <t>Note: 5</t>
  </si>
  <si>
    <t>(II) Loans outside India</t>
  </si>
  <si>
    <t>Total (c )</t>
  </si>
  <si>
    <t xml:space="preserve">     -Subsidiaries</t>
  </si>
  <si>
    <t xml:space="preserve">     -Associates</t>
  </si>
  <si>
    <t xml:space="preserve">     -Joint Venure</t>
  </si>
  <si>
    <t xml:space="preserve">     -Others:</t>
  </si>
  <si>
    <t>Total (ii)</t>
  </si>
  <si>
    <t>Tax Deducted at Source (Net of Provision)</t>
  </si>
  <si>
    <t>Interest on IRB Fund</t>
  </si>
  <si>
    <t>Interest on FD</t>
  </si>
  <si>
    <t>Other Financial Income</t>
  </si>
  <si>
    <t>Note: 25</t>
  </si>
  <si>
    <t>a) List of Related Paties and Relationship:</t>
  </si>
  <si>
    <t>Director Remuneration:</t>
  </si>
  <si>
    <t>Abhijit Puglia</t>
  </si>
  <si>
    <t>Salary &amp; Bonus</t>
  </si>
  <si>
    <t>Key Management Personnel &amp; Other Director:</t>
  </si>
  <si>
    <t>Relationship</t>
  </si>
  <si>
    <t>Key Managerial Personnel</t>
  </si>
  <si>
    <t>Non-Executive Director</t>
  </si>
  <si>
    <t>b) Details of transaction during the year</t>
  </si>
  <si>
    <t>Related Parties disclosers as required by Ind AS 24:</t>
  </si>
  <si>
    <t>Special Reserve (RBI)</t>
  </si>
  <si>
    <t>b) Special Reserve (RBI)</t>
  </si>
  <si>
    <t>Securities Premium</t>
  </si>
  <si>
    <t xml:space="preserve">Air Conditioner </t>
  </si>
  <si>
    <t>Computer</t>
  </si>
  <si>
    <t>Furniture and Fixture</t>
  </si>
  <si>
    <t>Office Equipment</t>
  </si>
  <si>
    <t>Mobile Phone</t>
  </si>
  <si>
    <t>Fax Mechine</t>
  </si>
  <si>
    <t>Inverter</t>
  </si>
  <si>
    <t>(c)    Gain on Fair Valuation of Equity Instruments (Consolidated Gain)</t>
  </si>
  <si>
    <t>Salary Payable</t>
  </si>
  <si>
    <t>HDFC Bank Ltd</t>
  </si>
  <si>
    <t>Change in Other Financial Liabilities</t>
  </si>
  <si>
    <t>Change in Other Financial Assets</t>
  </si>
  <si>
    <t>(c)    Depreciation on Property, plant and equipment</t>
  </si>
  <si>
    <t>Impairment of Asset carried at amortised cost or FVTOCI</t>
  </si>
  <si>
    <t>Net Loss / (Gain) in Fair Value Changes through PorL</t>
  </si>
  <si>
    <t>Net Loss / (Gain) in Fair Value Changes through OCI after Tax</t>
  </si>
  <si>
    <t>Loan Taken</t>
  </si>
  <si>
    <t>(D)</t>
  </si>
  <si>
    <t>(E)</t>
  </si>
  <si>
    <t>(F)</t>
  </si>
  <si>
    <t>1. Useful lives of assets has been determined as per companies act 2013. No depreciation has been provided for the assets which are carried at or lower than its salvage value.</t>
  </si>
  <si>
    <t>Sitting Fee to Director</t>
  </si>
  <si>
    <t>Repair and Maintenance</t>
  </si>
  <si>
    <t>Newspaper and Periodicals</t>
  </si>
  <si>
    <t>Telephone Expenses</t>
  </si>
  <si>
    <t>Travelling Expenses</t>
  </si>
  <si>
    <t>Membership fee</t>
  </si>
  <si>
    <t>Loan Provided</t>
  </si>
  <si>
    <t>GST on Sitting Fees</t>
  </si>
  <si>
    <t>Leave &amp; Licence Fee</t>
  </si>
  <si>
    <t>Note: 27</t>
  </si>
  <si>
    <t>Previous year figures have been regrouped or rearranged wherever necessary.</t>
  </si>
  <si>
    <t>Note: 28</t>
  </si>
  <si>
    <t>Less: Contingent Provision for Standard Assets</t>
  </si>
  <si>
    <t>Contingent provision against Stage 1 assets*</t>
  </si>
  <si>
    <t xml:space="preserve">M/s Richfield Financial Services Ltd. stands as a professionally managed company wherein the overall management is vested in the Board of Directors, comprised of experienced persons in varied facets of the sector. </t>
  </si>
  <si>
    <t>Dividend Paid</t>
  </si>
  <si>
    <t>Richfield Financial Services Limited</t>
  </si>
  <si>
    <t>Contingent Provision for Standard Assets</t>
  </si>
  <si>
    <t>MAT Credit</t>
  </si>
  <si>
    <t>Deposit - Appeal Pending Before CIT (A) AY 2012-13</t>
  </si>
  <si>
    <t>In the absence of necessary information with the company relating to the registration of suppliers under the Micro, Small and Medium Enterprises Development Act, 2006 the information required under the Act could not be complied and disclosed.</t>
  </si>
  <si>
    <t>The company does not deal in taxable goods and service under GST but the company pays Sitting Fees to its Directors which is liable to GST under Reverse Charge Mechanism, hence the company is registered under Goods and Service Tax Act. Any  GST input Tax credit is expensed as per relevant accounting standard for the expenses.</t>
  </si>
  <si>
    <t>Contingent provision against Stage 3 assets*</t>
  </si>
  <si>
    <t>Provision for Gratuity is not made since Payment of Gratuity Act, 1972 is not applicable on the company since the number of employees in our company is below ten.</t>
  </si>
  <si>
    <t>Note: 22</t>
  </si>
  <si>
    <t>Other Expenses (Contd.)</t>
  </si>
  <si>
    <t>* The Company has made Stage I (Loan Assets) asset provision of  0.25% of Stage I assets AND Stage III (Loan Assets) asset provision of 10% of Stage III assets as of March 31, 2021 as specified by RBI Master Directions Master Direction DNBR.PD.007/03.10.119/2016-17 September 01, 2016.</t>
  </si>
  <si>
    <t>Interest on Bonds</t>
  </si>
  <si>
    <t>Profit on Buy-Back of Shares</t>
  </si>
  <si>
    <t>Less: Transfer to Reserve Fund</t>
  </si>
  <si>
    <t>HDFC Low Duration Fund (G)</t>
  </si>
  <si>
    <t>Reliance Industries Ltd. - Partly Paid-Up</t>
  </si>
  <si>
    <t>Brain Business Pvt. Ltd.</t>
  </si>
  <si>
    <t>Taranya Merchants Pvt. Ltd.</t>
  </si>
  <si>
    <t>Sterlite Power Transmission Ltd*</t>
  </si>
  <si>
    <t>* Sterlite Power Transmission Pvt Ltd has been valued as per the Break Up Value as per the audited financial statements of the company as on 31.03.2020</t>
  </si>
  <si>
    <t>Axis Arbitrage Fund (G)</t>
  </si>
  <si>
    <t>Edelweiss Arbitrage Fund - Growth</t>
  </si>
  <si>
    <t>ICICI Pru Equity Arbitrage Fund Reg (G)</t>
  </si>
  <si>
    <t>Kotak Dynamic Bond Fund Reg (G)Fin</t>
  </si>
  <si>
    <t>Kotak Floating Rate Fund (G)</t>
  </si>
  <si>
    <t>L&amp;T - Triple Ace Bond (G) Plan</t>
  </si>
  <si>
    <t>L&amp;T FMP Series XVII Plan B Regular Plan Growth</t>
  </si>
  <si>
    <t>Motilal Oswal Conservative FOF</t>
  </si>
  <si>
    <t>Motilal Oswal Multi-Asset Fund Reg (G) Fin</t>
  </si>
  <si>
    <t>Nippon India Low Duration Fund (G)</t>
  </si>
  <si>
    <t>SBI Magnum Low Duration Fund FIN</t>
  </si>
  <si>
    <t xml:space="preserve">              1. Investments in Bonds</t>
  </si>
  <si>
    <t xml:space="preserve">           i.  (Valued at Fair Value throught Profit or Loss) (Quoted)</t>
  </si>
  <si>
    <t xml:space="preserve">HDFC Bank 8.85% Perpetual Bond </t>
  </si>
  <si>
    <t>Total (d)</t>
  </si>
  <si>
    <t>Excess amount paid W/Off</t>
  </si>
  <si>
    <t>Profit / (Loss) on Buyback of Securities</t>
  </si>
  <si>
    <t>Profit / (Loss) on Sale of Investments</t>
  </si>
  <si>
    <t>Deposit received</t>
  </si>
  <si>
    <t>Note: 3</t>
  </si>
  <si>
    <t>Note: 4</t>
  </si>
  <si>
    <t>Note -9</t>
  </si>
  <si>
    <t>Note: 10</t>
  </si>
  <si>
    <t>Note: 12(a)</t>
  </si>
  <si>
    <t>Note: 12(b)</t>
  </si>
  <si>
    <t>Note: 13</t>
  </si>
  <si>
    <t>12(a)</t>
  </si>
  <si>
    <t>12(b)</t>
  </si>
  <si>
    <t>Note: 17(i)</t>
  </si>
  <si>
    <t>Note: 17(ii)</t>
  </si>
  <si>
    <t>Note: 18</t>
  </si>
  <si>
    <t>17(i)</t>
  </si>
  <si>
    <t>17(ii)</t>
  </si>
  <si>
    <t>Fair value for measurement and/or disclosure purposes for certain items in these financial statements is determined considering following methods:  Fair value measurements under Ind AS are categorised into Level 1, 2, or 3 based on the degree to which the inputs to the fair value measurements are observable and the significance of the inputs to the fair value measurement in its entirety, which are described as follows:
a) Level 1: inputs are quoted prices (unadjusted) in active markets for identical assets or liabilities that the Company can access at measurement date 
b) Level 2: inputs are inputs, other than quoted prices included within level 1, that are observable for the asset or liability, either directly or indirectly; and 
c) Level 3: inputs are unobservable inputs for the valuation of assets or liabilities that the Company can access at measurement date. For details relating to valuation model and framework used for fair value measurement and disclosure of financial instrument refer to note 21.</t>
  </si>
  <si>
    <t>The Company is required to recognise Expected Credit Losses (ECLs) based on forward looking information for all financial assets at amortised cost, lease receivables, debt financial assets at fair value through other comprehensive income, loan commitments and financial guarantee contracts. No impairment loss is applicable on equity investments.
At the reporting date, an allowance (or provision for loan commitments and financial guarantees) is required on stage 1 assets at 12 month ECLs. If the credit risk has significantly increased since initial recognition (Stage 1), an allowance (or provision) should be recognised for the lifetime ECLs for financial instruments for which the credit risk has increased
significantly since initial recognition (Stage 2) or which are credit impaired (Stage 3).
The measurement of ECL is calculated using three main components: (i) Probability of Default (PD) (ii) Loss Given Default (LGD) and (iii) the Exposure At Default (EAD). The 12 month ECL is calculated by multiplying the 12 month PD, LGD and the EAD. The 12 month and lifetime PDs represent the PD occurring over the next 12 months and the remaining maturity of the instrument respectively. The EAD represents the expected balance at default, taking into account the repayment of principal and interest from the balance sheet date to the default event together with any expected drawdowns of committed facilities. The LGD represents expected losses on the EAD given the event of default, taking into account, among other attributes, the mitigating effect of collateral value at the time it is expected to be realised and the time value of money.
The Company applies a three-stage approach to measure ECL on financial assets accounted for at amortised cost and FVOCI. Assets migrate through the following three stages based on the change in credit quality since initial recognition.</t>
  </si>
  <si>
    <t>Note : As prescribed by section 45-IC of the Reserve Bank of India Act, 1934, the Company is required to transfer 20% of its net profit every year, as disclosed in the Statement of Profit &amp; Loss before any dividend is declared, to Special Reserve. As company has net loss in current financial year hence no special reserve has been created.</t>
  </si>
  <si>
    <t>Provision against Stage 3 assets (Unquoted Equity Instruments Valued through FVOCI)</t>
  </si>
  <si>
    <t>Disclosure of details as required by RBI/DNBR/2016-17/44 i.e Master Direction - Non-Banking Financial Company –Non-Systemically Important Non-Deposit taking Company (Reserve Bank) Directions, 2016</t>
  </si>
  <si>
    <t xml:space="preserve"> (ii) Debentures and Bonds</t>
  </si>
  <si>
    <t xml:space="preserve"> (iii) Units of Mutual Funds </t>
  </si>
  <si>
    <t xml:space="preserve"> (iv) Government Securities</t>
  </si>
  <si>
    <t>COVID-19 pandemic has caused serious disruptions on the global economic and business environment and there is huge uncertainty with respect to its severity, which cannot be reasonably ascertained. However, the company has evaluated and found that there is no significant impact of COVID -19 on the company up to the date of approval of these financial results and the carrying value of its assets and liabilities as at 31st March, 2021 shows the true and fair position of the company. Based on current indicators of future economic conditions, the company expects to recover the carrying amount of these assets and meets its obligation towards its liabilities.</t>
  </si>
  <si>
    <t>Total (Previous Year)</t>
  </si>
  <si>
    <t>Additions/
Deductions</t>
  </si>
  <si>
    <t>Note: 26</t>
  </si>
  <si>
    <t>1-29</t>
  </si>
  <si>
    <t>Accrued Interest Receivable</t>
  </si>
  <si>
    <t>Misc. Income</t>
  </si>
  <si>
    <t>Bad Debts</t>
  </si>
  <si>
    <t>₹</t>
  </si>
  <si>
    <t xml:space="preserve">       (Valued at Fair Value through Profit or Loss) (Quoted)</t>
  </si>
  <si>
    <t>Postage &amp; Courier</t>
  </si>
  <si>
    <t>Printing &amp; Stationery</t>
  </si>
  <si>
    <t>Rates &amp; Taxes</t>
  </si>
  <si>
    <t>Advertisement Expenses</t>
  </si>
  <si>
    <t>Payment To Auditors</t>
  </si>
  <si>
    <t xml:space="preserve">        As Audit Fees *</t>
  </si>
  <si>
    <t>Bank Charges</t>
  </si>
  <si>
    <t>Depository Expenses</t>
  </si>
  <si>
    <t>Electricity Expenses</t>
  </si>
  <si>
    <t>Interest on TDS/ Prof Tax /GST</t>
  </si>
  <si>
    <t>Filing Fees</t>
  </si>
  <si>
    <t>General Expenses</t>
  </si>
  <si>
    <t xml:space="preserve">Legal and Professional Fees </t>
  </si>
  <si>
    <t>Listing Fees</t>
  </si>
  <si>
    <r>
      <t>The Company was incorporated on 16th day of April, 1992 vide Corporate Identity No. L65999WB1992PLC055224 with the object to carry on the business of Finance and Investment in Shares and Securities</t>
    </r>
    <r>
      <rPr>
        <sz val="11"/>
        <color indexed="10"/>
        <rFont val="Bahnschrift"/>
        <family val="2"/>
      </rPr>
      <t>.</t>
    </r>
  </si>
  <si>
    <r>
      <rPr>
        <b/>
        <sz val="11"/>
        <rFont val="Bahnschrift"/>
        <family val="2"/>
      </rPr>
      <t xml:space="preserve">Statement of compliance </t>
    </r>
    <r>
      <rPr>
        <sz val="11"/>
        <rFont val="Bahnschrift"/>
        <family val="2"/>
      </rPr>
      <t xml:space="preserve">
In accordance with the notification issued by the Ministry of Corporate Affairs, the Company has adopted Indian Accounting Standards (referred to as “Ind AS”) notified under the Companies (Indian Accounting Standards) Rules, 2015. The Company has adopted Ind AS from April 1, 2019 with effective transition date as April 1, 2018. These financial statements have been prepared in accordance with Ind AS as notified under the Companies (Indian Accounting Standards) Rules, 2015 read with Section 133 of the Companies Act, 2013 (the “Act”). The transition was carried out from Accounting Principles generally accepted in India as prescribed under Section 133 of the Act, read with Rule 7 of the Companies (Accounts) Rules, 2014 (“IGAAP” or “previous GAAP”).</t>
    </r>
  </si>
  <si>
    <r>
      <rPr>
        <b/>
        <sz val="11"/>
        <color indexed="8"/>
        <rFont val="Bahnschrift"/>
        <family val="2"/>
      </rPr>
      <t xml:space="preserve">Presentation of financial statements </t>
    </r>
    <r>
      <rPr>
        <sz val="11"/>
        <color indexed="8"/>
        <rFont val="Bahnschrift"/>
        <family val="2"/>
      </rPr>
      <t xml:space="preserve">
The Balance Sheet, Statement of Profit and Loss (including other comprehensive income) and Statement of changes in Equity are prepared and presented in the format prescribed in the Division III of Schedule III to the Companies Act, 2013 (“the Act”). The Statement of Cash Flows has been prepared and presented as per the requirements of Ind AS. Amounts in the financial statements are presented in Indian Rupees.</t>
    </r>
  </si>
  <si>
    <r>
      <rPr>
        <b/>
        <sz val="11"/>
        <color indexed="8"/>
        <rFont val="Bahnschrift"/>
        <family val="2"/>
      </rPr>
      <t xml:space="preserve">Measurement of fair values: </t>
    </r>
    <r>
      <rPr>
        <sz val="11"/>
        <color indexed="8"/>
        <rFont val="Bahnschrift"/>
        <family val="2"/>
      </rPr>
      <t xml:space="preserve">
Fair value is the price that would be received to sell an asset or paid to transfer a liability in an orderly transaction between market participants at the measurement date, regardless of whether that price is directly observable or estimated using another valuation technique. </t>
    </r>
  </si>
  <si>
    <r>
      <rPr>
        <b/>
        <sz val="11"/>
        <color indexed="8"/>
        <rFont val="Bahnschrift"/>
        <family val="2"/>
      </rPr>
      <t>Judgements:</t>
    </r>
    <r>
      <rPr>
        <sz val="11"/>
        <color indexed="8"/>
        <rFont val="Bahnschrift"/>
        <family val="2"/>
      </rPr>
      <t xml:space="preserve">
 Information about judgements made in applying accounting policies that have a most significant effect on the amount recognised in the financial statements is included following Notes:
             -classification of financial assets: assessment of the business model within which the assets are held and  assessment of whether the contractual terms of the financial asset are solely payments of principal and interest on the principal amount outstanding.</t>
    </r>
  </si>
  <si>
    <r>
      <rPr>
        <b/>
        <sz val="11"/>
        <color indexed="8"/>
        <rFont val="Bahnschrift"/>
        <family val="2"/>
      </rPr>
      <t>Interest</t>
    </r>
    <r>
      <rPr>
        <sz val="11"/>
        <color indexed="8"/>
        <rFont val="Bahnschrift"/>
        <family val="2"/>
      </rPr>
      <t xml:space="preserve"> 
Interest consists of consideration for (i) the time value of money; (ii) for the credit risk associated with the principal amount outstanding;(iii) for other basic lending risks and costs; and (iv) profit margin.
Interest income and expense are recognised using the effective interest method. The effective interest rate (EIR) is the rate that exactly discounts estimated future cash flows through the expected life of the financial instrument to the gross carrying amount of the financial asset or amortised cost of the financial liability.
The calculation of the EIR includes all fees paid or received that are incremental and directly attributable to the acquisition or issue of a financial asset or liability.
The interest income is calculated by applying the EIR to the gross carrying amount of noncredit impaired financial assets (i.e. at the amortised cost of the financial asset before adjusting for any expected credit loss allowance). For credit-impaired financial assets the interest income is calculated by applying the EIR to the amortised cost of the creditimpaired financial assets (i.e. at the amortised cost of the financial asset after adjusting for any expected credit loss allowance (ECLs)). The Company assesses the collectability of the interest on credit impaired assets at each reporting date. Based on the outcome of such assessment, the interest income accrued on credit impaired financial assets are either accounted for as income or written off as per the write off policy of the Company.
The interest cost is calculated by applying the EIR to the amortised cost of the financial liability. 
The ‘amortised cost’ of a financial asset or financial liability is the amount at which the financial asset or financial liability is measured on initial recognition minus the principal repayments, plus or minus the cumulative amortisation using the effective interest method of any difference between that initial amount and the maturity amount and, for financial assets, adjusted for any expected credit loss allowance. 
The ‘gross carrying amount of a financial asset’ is the amortised cost of a financial asset before adjusting for any expected credit loss allowance.</t>
    </r>
  </si>
  <si>
    <r>
      <rPr>
        <b/>
        <sz val="11"/>
        <color indexed="8"/>
        <rFont val="Bahnschrift"/>
        <family val="2"/>
      </rPr>
      <t xml:space="preserve">Dividend Income </t>
    </r>
    <r>
      <rPr>
        <sz val="11"/>
        <color indexed="8"/>
        <rFont val="Bahnschrift"/>
        <family val="2"/>
      </rPr>
      <t xml:space="preserve">
Income from dividend on investment in equity and preference shares of corporate bodies and units of mutual funds are accounted when received or on accrual basis when such dividends have been declared by the corporate bodies in their annual general meetings and the CIC’s right to receive payment is established.</t>
    </r>
  </si>
  <si>
    <r>
      <rPr>
        <b/>
        <sz val="11"/>
        <rFont val="Bahnschrift"/>
        <family val="2"/>
      </rPr>
      <t>Financial Instruments</t>
    </r>
    <r>
      <rPr>
        <sz val="11"/>
        <rFont val="Bahnschrift"/>
        <family val="2"/>
      </rPr>
      <t xml:space="preserve">
Financial assets and financial liabilities are recognised in the Company’s balance sheet on trade date when the Company becomes a party to the contractual provisions of the instrument. A loan is recorded upon remittance of the funds to the counterparty/obligor. Recognised financial assets and financial liabilities are initially measured at fair value. Transaction costs and revenues that are directly attributable to the acquisition or issue of financial assets and financial liabilities (other than financial assets and financial liabilities at Fair Value Through Profit and Loss (“FVTPL”) are added to or deducted from the fair value of the financial assets or financial liabilities, as appropriate, on initial recognition. Transaction costs and revenues directly attributable to the acquisition of financial assets or financial liabilities at FVTPL are recognised immediately in the statement of profit or loss. 
If the transaction price differs from fair value at initial recognition, the Company will account for such difference as follows: 
a) if fair value is evidenced by a quoted price in an active market for an identical asset or liability or based on a valuation technique that uses only data from observable markets, then the difference is recognised in profit or loss on initial recognition (i.e. day 1 profit or loss);
b) in all other cases, the fair value will be adjusted to bring it in line with the transaction price (i.e. day 1 profit or loss will be deferred by including it in the initial carrying amount of the asset or liability). 
After initial recognition, the deferred gain or loss will be realised to profit or loss on a rational basis, only to the extent that it arises from a change in a factor (including time) that market participants would take into account when pricing the asset or liability.</t>
    </r>
  </si>
  <si>
    <r>
      <rPr>
        <b/>
        <sz val="11"/>
        <color indexed="8"/>
        <rFont val="Bahnschrift"/>
        <family val="2"/>
      </rPr>
      <t>Classification</t>
    </r>
    <r>
      <rPr>
        <sz val="11"/>
        <color indexed="8"/>
        <rFont val="Bahnschrift"/>
        <family val="2"/>
      </rPr>
      <t xml:space="preserve"> 
On initial recognition, depending on the Company’s business model for managing the financial assets and its contractual cash flow characteristics, a financial asset is classified as measured at:
1) amortised cost; 
2) fair value through other comprehensive income (FVTOCI); or 
3) fair value through profit and loss (FVTPL).</t>
    </r>
  </si>
  <si>
    <r>
      <rPr>
        <b/>
        <sz val="11"/>
        <color indexed="8"/>
        <rFont val="Bahnschrift"/>
        <family val="2"/>
      </rPr>
      <t>Initial recognition and measurement</t>
    </r>
    <r>
      <rPr>
        <sz val="11"/>
        <color indexed="8"/>
        <rFont val="Bahnschrift"/>
        <family val="2"/>
      </rPr>
      <t xml:space="preserve">
A financial asset is recognised on trade date initially at cost of acquisition net of transaction cost and income that is attributable to the acquisition of the financial asset. Cost equates the fair value on acquisition. A financial asset measured at amortised cost and a financial asset measured at fair value through other comprehensive income is presented at gross carrying value in the Financial Statements. Unamortised transaction cost and incomes and impairment allowance on financial asset is shown separately under the heading “Other non-financial asset”, “Other non-financial liability” and “Provisions” respectively.</t>
    </r>
  </si>
  <si>
    <r>
      <rPr>
        <b/>
        <sz val="11"/>
        <color indexed="8"/>
        <rFont val="Bahnschrift"/>
        <family val="2"/>
      </rPr>
      <t xml:space="preserve">Assessment of Business model 
</t>
    </r>
    <r>
      <rPr>
        <sz val="11"/>
        <color indexed="8"/>
        <rFont val="Bahnschrift"/>
        <family val="2"/>
      </rPr>
      <t xml:space="preserve">An assessment of the applicable business model for managing financial assets is fundamental to the classification of a financial asset. The Company determines the business models at a level that reflects how financial assets are managed together to achieve a particular business objective. The Company’s business model does not depend on management’s intentions for an individual instrument, therefore the business model assessment is performed at a higher level of aggregation rather than on an instrument-by-instrument basis. The Company could have more than one business model for managing its financial instruments which reflect how the Company manages its financial assets in order to generate cash flows. The Company’s business models determine whether cash flows will result from collecting contractual cash flows, selling financial assets or both. The Company considers all relevant information available when making the business model assessment. The Company takes into account all relevant evidence available such as: 
1) how the performance of the business model and the financial assets held within that business model are evaluated and reported to the entity’s key management personnel and board of directors; 
2) the risks that affect the performance of the business model (and the financial assets held within that business model) and, in particular, the way in which those risks are managed; and 
3) how managers of the business are compensated (e.g. whether the compensation is based on the fair value of the assets managed or on the contractual cash flows collected). 
4) At initial recognition of a financial asset, the Company determines whether newly recognised financial assets are part of an existing business model or whether they reflect the commencement of a new business model. The Company reassesses its business models at each reporting period to determine whether the business model/(s) have changed since the preceding period. For the current and prior reporting period the Company has not identified a change in its business model. </t>
    </r>
  </si>
  <si>
    <r>
      <t>Based on the assessment of the business models, the Company has identified the three following choices of classification of financial assets: 
a) Financial assets that are held within a business model whose objective is to collect the contractual cash flows (“Asset held to collect contractual cash-flows”), and that have contractual cash flows that are solely payments of principal and interest on the principal amount outstanding (SPPI), are measured at</t>
    </r>
    <r>
      <rPr>
        <b/>
        <sz val="11"/>
        <color indexed="8"/>
        <rFont val="Bahnschrift"/>
        <family val="2"/>
      </rPr>
      <t xml:space="preserve"> amortised cost</t>
    </r>
    <r>
      <rPr>
        <sz val="11"/>
        <color indexed="8"/>
        <rFont val="Bahnschrift"/>
        <family val="2"/>
      </rPr>
      <t>; 
b) Financial assets that are held within a business model whose objective is both to collect the contractual cash flows and to sell the assets, (“Contractual cash flows of Asset collected through hold and sell model”) and that have contractual cash flows that are SPPI, are subsequently measured at</t>
    </r>
    <r>
      <rPr>
        <b/>
        <sz val="11"/>
        <color indexed="8"/>
        <rFont val="Bahnschrift"/>
        <family val="2"/>
      </rPr>
      <t xml:space="preserve"> FVTOCI</t>
    </r>
    <r>
      <rPr>
        <sz val="11"/>
        <color indexed="8"/>
        <rFont val="Bahnschrift"/>
        <family val="2"/>
      </rPr>
      <t xml:space="preserve">. 
c) All other financial assets (e.g. managed on a fair value basis, or held for sale) and equity investments are subsequently measured at </t>
    </r>
    <r>
      <rPr>
        <b/>
        <sz val="11"/>
        <color indexed="8"/>
        <rFont val="Bahnschrift"/>
        <family val="2"/>
      </rPr>
      <t>FVTPL</t>
    </r>
    <r>
      <rPr>
        <sz val="11"/>
        <color indexed="8"/>
        <rFont val="Bahnschrift"/>
        <family val="2"/>
      </rPr>
      <t>.</t>
    </r>
  </si>
  <si>
    <r>
      <rPr>
        <b/>
        <sz val="11"/>
        <color indexed="8"/>
        <rFont val="Bahnschrift"/>
        <family val="2"/>
      </rPr>
      <t>Financial asset at amortised cost</t>
    </r>
    <r>
      <rPr>
        <sz val="11"/>
        <color indexed="8"/>
        <rFont val="Bahnschrift"/>
        <family val="2"/>
      </rPr>
      <t xml:space="preserve">
Amortised cost of financial asset is calculated by taking into account any discount or premium on acquisition and fees or costs that are an integral part of the EIR. For the purpose of testing SPPI, principal is the fair value of the financial asset at initial recognition. That principal amount may change over the life of the financial asset (e.g. if there are repayments of principal). Contractual cash flows that do not introduce exposure to risks or volatility in the contractual cash flows on account of changes such as equity prices or commodity prices and are related to a basic lending arrangement, do give rise to SPPI. An originated or an acquired financial asset can be a basic lending arrangement irrespective of whether it is a loan in its legal form.
The EIR amortisation is included in finance income in the profit and loss statement. The losses arising from impairment are recognised in the profit and loss statement.</t>
    </r>
  </si>
  <si>
    <r>
      <rPr>
        <b/>
        <sz val="11"/>
        <color indexed="8"/>
        <rFont val="Bahnschrift"/>
        <family val="2"/>
      </rPr>
      <t>Financial asset at Fair Value through Other Comprehensive Income (FVTOCI) 
Loans &amp; Advances:</t>
    </r>
    <r>
      <rPr>
        <sz val="11"/>
        <color indexed="8"/>
        <rFont val="Bahnschrift"/>
        <family val="2"/>
      </rPr>
      <t xml:space="preserve">
After initial measurement, basis assessment of the business model as “Contractual cash flows of asset collected through hold and sell model and SPPI”, &amp; equity instruments such financial assets are classified to be measured at FVTOCI. Contractual cash flows that do introduce exposure to risks or volatility in the contractual cash flows due to changes such as equity prices or commodity prices and are unrelated to a basic lending arrangement, do not give rise to SPPI. The EIR amortisation is included in finance income in the profit and loss statement. The losses arising from impairment are recognised in the profit and loss statement. The carrying value of the financial asset is fair valued by discounting the contractual cash flows over contractual tenure basis the internal rate of return of a new similar asset originated in the month of reporting and such unrealised gain/loss is recorded in other comprehensive income (OCI). Where such a similar product is not originated in the month of reporting, the closest product origination is used as a proxy. Upon sale of the financial asset, actual gain/loss realised is recorded in the profit and loss statement and the unrealised gain/ loss recorded in OCI are recycled to the statement of profit and loss.
</t>
    </r>
    <r>
      <rPr>
        <b/>
        <sz val="11"/>
        <color indexed="8"/>
        <rFont val="Bahnschrift"/>
        <family val="2"/>
      </rPr>
      <t>Investments in equity instruments:</t>
    </r>
    <r>
      <rPr>
        <sz val="11"/>
        <color indexed="8"/>
        <rFont val="Bahnschrift"/>
        <family val="2"/>
      </rPr>
      <t xml:space="preserve">
At initial recognition an entity at its sole option may irrevocably designate an investment in an equity instrument as FVOCI, unless the asset is:
• Held for trading, or
• Contingent consideration in a business combination. 
Dividends are recognized when the entity’s right to receive payment is established, it is probable the economic benefits will flow to the entity and the amount can be measured reliably. Dividends are recognized in profit and loss unless they clearly represent recovery of a part of the cost of the investment, in which case they are included in OCI. Changes in fair value are recognized in OCI and are never recycled to profit and loss, even if the asset is sold or impaired.</t>
    </r>
  </si>
  <si>
    <r>
      <rPr>
        <b/>
        <sz val="11"/>
        <color indexed="8"/>
        <rFont val="Bahnschrift"/>
        <family val="2"/>
      </rPr>
      <t xml:space="preserve">Financial asset at fair value through profit and loss (FVTPL) </t>
    </r>
    <r>
      <rPr>
        <sz val="11"/>
        <color indexed="8"/>
        <rFont val="Bahnschrift"/>
        <family val="2"/>
      </rPr>
      <t xml:space="preserve">
Financial asset, which does not meet the criteria for categorization at amortized cost or FVTOCI, is classified as FVTPL. In addition, the Company may elect to classify a financial asset, which otherwise meets amortized cost or FVTOCI criteria, as FVTPL. However, such election is allowed only if doing so reduces or eliminates a measurement or recognition inconsistency (referred to as ‘accounting mismatch’). Financial assets included within the FVTPL category are measured at fair value with all changes recognized in the statement of profit and loss.</t>
    </r>
  </si>
  <si>
    <r>
      <rPr>
        <b/>
        <sz val="11"/>
        <color indexed="8"/>
        <rFont val="Bahnschrift"/>
        <family val="2"/>
      </rPr>
      <t>Investment in equity, security receipt, mutual fund, non-cumulative redeemable preference shares and cumulative compulsorily convertible preference shares</t>
    </r>
    <r>
      <rPr>
        <sz val="11"/>
        <color indexed="8"/>
        <rFont val="Bahnschrift"/>
        <family val="2"/>
      </rPr>
      <t xml:space="preserve"> 
Investment in equity, security receipt, mutual fund, non-cumulative redeemable preference shares and cumulative compulsorily convertible preference shares are classified as FVTPL and measured at fair value with all changes recognised in the statement of profit and loss. Upon initial recognition, the Company, on an instrument-by-instrument basis, may elect to classify equity instruments other than held for trading either as FVTOCI or FVTPL. Such election is subsequently irrevocable. If FVTOCI is elected, all fair value changes on the instrument, excluding dividends, are recognized in OCI. There is no recycling of the gains or losses from OCI to the statement of profit and loss, even upon sale of investment. However, the Company may transfer the cumulative gain or loss within other equity upon realisation.</t>
    </r>
  </si>
  <si>
    <r>
      <rPr>
        <b/>
        <sz val="11"/>
        <color indexed="8"/>
        <rFont val="Bahnschrift"/>
        <family val="2"/>
      </rPr>
      <t xml:space="preserve">Reclassifications within classes of financial assets </t>
    </r>
    <r>
      <rPr>
        <sz val="11"/>
        <color indexed="8"/>
        <rFont val="Bahnschrift"/>
        <family val="2"/>
      </rPr>
      <t xml:space="preserve">
A change in the business model would lead to a prospective re-classification of the financial asset and accordingly the measurement principles applicable to the new classification will be applied. During the current financial year and previous accounting period there was no change in the business model under which the Company holds financial assets and therefore no reclassifications were made.</t>
    </r>
  </si>
  <si>
    <r>
      <rPr>
        <b/>
        <sz val="11"/>
        <color indexed="8"/>
        <rFont val="Bahnschrift"/>
        <family val="2"/>
      </rPr>
      <t xml:space="preserve">Modification of financial assets </t>
    </r>
    <r>
      <rPr>
        <sz val="11"/>
        <color indexed="8"/>
        <rFont val="Bahnschrift"/>
        <family val="2"/>
      </rPr>
      <t xml:space="preserve">
A modification of a financial asset occurs when the contractual terms governing the cash flows of a financial asset are renegotiated or otherwise modified between initial recognition and maturity of the financial asset. A modification affects the amount and/or timing of the contractual cash flows either immediately or at a future date. The Company renegotiates loans to customers in financial difficulty to maximise collection and minimise the risk of default. A loan forbearance is granted in cases where although the borrower made all reasonable efforts to pay under the original contractual terms, there is a high risk of default or default has already happened and the borrower is expected to be able to meet the revised terms. The revised terms in most of the cases include an extension of the maturity of the loan, changes to the timing of the cash flows of the loan (principal and interest repayment), reduction in the amount of cash flows due (principal and interest forgiveness). Such accounts are classified as Stage 3 immediately upon such modification in the terms of the contract. 
Not all changes in terms of loans are considered as renegotiation and changes in terms of a class of obligors that are not overdue is not considered as renegotiation and is not subjected to deterioration in staging.</t>
    </r>
  </si>
  <si>
    <r>
      <rPr>
        <b/>
        <sz val="11"/>
        <color indexed="8"/>
        <rFont val="Bahnschrift"/>
        <family val="2"/>
      </rPr>
      <t>Write-off</t>
    </r>
    <r>
      <rPr>
        <sz val="11"/>
        <color indexed="8"/>
        <rFont val="Bahnschrift"/>
        <family val="2"/>
      </rPr>
      <t xml:space="preserve"> 
Impaired loans and receivables are written off, against the related allowance for loan impairment on completion of the Company’s internal processes and when the Company concludes that there is no longer any realistic prospect of recovery of part or all of the loan. For loans that are individually assessed for impairment, the timing of write off is determined on a case by case basis. A write-off constitutes a de-recognition event. The Company has right to apply enforcement activities to recover such written off financial assets. Subsequent recoveries of amounts previously written off are credited to the Statement of Profit and Loss.</t>
    </r>
  </si>
  <si>
    <r>
      <rPr>
        <b/>
        <sz val="11"/>
        <color indexed="8"/>
        <rFont val="Bahnschrift"/>
        <family val="2"/>
      </rPr>
      <t>Financial liabilities</t>
    </r>
    <r>
      <rPr>
        <sz val="11"/>
        <color indexed="8"/>
        <rFont val="Bahnschrift"/>
        <family val="2"/>
      </rPr>
      <t xml:space="preserve"> 
A financial liability is a contractual obligation to deliver cash or another financial asset or to exchange financial assets or financial liabilities with another entity under conditions that are potentially unfavourable to the Company or a contract that will or may be settled in the Company’s own equity instruments and is a non-derivative contract for which the Company is or may be obliged to deliver a variable number of its own equity instruments, or a derivative contract over own equity that will or may be settled other than by the exchange of a fixed amount of cash (or another financial asset) for a fixed number of the Company’s own equity instruments.</t>
    </r>
  </si>
  <si>
    <r>
      <rPr>
        <b/>
        <sz val="11"/>
        <color indexed="8"/>
        <rFont val="Bahnschrift"/>
        <family val="2"/>
      </rPr>
      <t>Classification</t>
    </r>
    <r>
      <rPr>
        <sz val="11"/>
        <color indexed="8"/>
        <rFont val="Bahnschrift"/>
        <family val="2"/>
      </rPr>
      <t xml:space="preserve">
The Company classifies its financial liability as “Financial liability at amortised cost” except for financial liability at Fair Value through Profit and Loss (FVTPL).</t>
    </r>
  </si>
  <si>
    <r>
      <rPr>
        <b/>
        <sz val="11"/>
        <color indexed="8"/>
        <rFont val="Bahnschrift"/>
        <family val="2"/>
      </rPr>
      <t>Initial recognition and measurement</t>
    </r>
    <r>
      <rPr>
        <sz val="11"/>
        <color indexed="8"/>
        <rFont val="Bahnschrift"/>
        <family val="2"/>
      </rPr>
      <t xml:space="preserve">
Financial liability is recognised initially at cost of acquisition net of transaction costs and incomes that is attributable to the acquisition of the financial liability. Cost equates the fair value on acquisition. Company may irrevocably designate a financial liability that meet the amortised cost as measured at FVTPL if doing so eliminates or significantly reduces an accounting mismatch (referred to as the fair value option).</t>
    </r>
  </si>
  <si>
    <r>
      <rPr>
        <b/>
        <sz val="11"/>
        <color indexed="8"/>
        <rFont val="Bahnschrift"/>
        <family val="2"/>
      </rPr>
      <t>De-recognition of financial liabilities</t>
    </r>
    <r>
      <rPr>
        <sz val="11"/>
        <color indexed="8"/>
        <rFont val="Bahnschrift"/>
        <family val="2"/>
      </rPr>
      <t xml:space="preserve">
 The Company derecognises financial liabilities when, and only when, the Company’s obligations are discharged, cancelled or have expired. The difference between the carrying amount of the financial liability derecognised and the consideration paid and payable is recognised in profit or loss.</t>
    </r>
  </si>
  <si>
    <r>
      <rPr>
        <b/>
        <sz val="11"/>
        <color indexed="8"/>
        <rFont val="Bahnschrift"/>
        <family val="2"/>
      </rPr>
      <t xml:space="preserve">Equity 
</t>
    </r>
    <r>
      <rPr>
        <sz val="11"/>
        <color indexed="8"/>
        <rFont val="Bahnschrift"/>
        <family val="2"/>
      </rPr>
      <t>An equity instrument is any contract that evidences a residual interest in the assets of an entity after deducting all of its liabilities. Equity instruments issued by the Company are recognised at the proceeds received, net of direct issue costs. A conversion option that will be settled by the exchange of a fixed amount of cash or another financial asset for a fixed number of the Company’s own equity instruments is an equity instrument. 
No gain/loss is recognised in profit or loss on the purchase, sale, issue or cancellation of the Company’s own equity instruments.</t>
    </r>
  </si>
  <si>
    <r>
      <rPr>
        <b/>
        <sz val="11"/>
        <color indexed="8"/>
        <rFont val="Bahnschrift"/>
        <family val="2"/>
      </rPr>
      <t xml:space="preserve">(a) Tangible </t>
    </r>
    <r>
      <rPr>
        <sz val="11"/>
        <color indexed="8"/>
        <rFont val="Bahnschrift"/>
        <family val="2"/>
      </rPr>
      <t xml:space="preserve">
Tangible property, plant and equipment (PPE) acquired by the Company are reported at acquisition cost less accumulated depreciation and accumulated impairment losses, if any. The acquisition cost includes any cost attributable for bringing asset to its working condition net of tax/duty credits availed, which comprises of purchase consideration, other directly attributable costs of bringing the assets to their working condition for their intended use. PPE is recognised when it is probable that future economic benefits associated with the item will flow to the Company and the cost of the item can be measured reliably.</t>
    </r>
  </si>
  <si>
    <r>
      <rPr>
        <b/>
        <sz val="11"/>
        <color indexed="8"/>
        <rFont val="Bahnschrift"/>
        <family val="2"/>
      </rPr>
      <t>(b) Intangible</t>
    </r>
    <r>
      <rPr>
        <sz val="11"/>
        <color indexed="8"/>
        <rFont val="Bahnschrift"/>
        <family val="2"/>
      </rPr>
      <t xml:space="preserve">
Intangible assets are recognised when it is probable that the future economic benefits that are attributable to the asset will flow to the enterprise and the cost of the asset can be measured reliably. Intangible assets are stated at original cost net of tax/duty credits availed, if any, less accumulated amortisation and cumulative impairment. Administrative and other general overhead expenses that are specifically attributable to acquisition of intangible assets are allocated and capitalised as a part of the cost of the intangible assets. Expenses on software support and maintenance are charged to the Statement of Profit and Loss during the year in which such costs are incurred.</t>
    </r>
  </si>
  <si>
    <r>
      <rPr>
        <b/>
        <sz val="11"/>
        <color indexed="8"/>
        <rFont val="Bahnschrift"/>
        <family val="2"/>
      </rPr>
      <t>(d) De-recognition of property, plant and equipment and intangible asset</t>
    </r>
    <r>
      <rPr>
        <sz val="11"/>
        <color indexed="8"/>
        <rFont val="Bahnschrift"/>
        <family val="2"/>
      </rPr>
      <t xml:space="preserve">
An item of PPE is derecognised upon disposal or when no future economic benefits are expected to arise from the continued use of the asset. Any gain or loss arising on the disposal or retirement of an item of property, plant and equipment is determined as the difference between the sales proceeds and the carrying amount of the asset and is recognised in the Statement of Profit or Loss. An intangible asset is derecognised on disposal, or when no future economic benefits are expected from use or disposal. Gains or losses arising from de-recognition of an intangible asset, measured as the difference between the net disposal proceeds and the carrying amount of the asset, are recognised in the Statement of Profit or Loss when the asset is derecognised.</t>
    </r>
  </si>
  <si>
    <r>
      <rPr>
        <b/>
        <sz val="11"/>
        <color indexed="8"/>
        <rFont val="Bahnschrift"/>
        <family val="2"/>
      </rPr>
      <t>Income Tax</t>
    </r>
    <r>
      <rPr>
        <sz val="11"/>
        <color indexed="8"/>
        <rFont val="Bahnschrift"/>
        <family val="2"/>
      </rPr>
      <t xml:space="preserve">
Income tax expense comprises current and deferred taxes. Income tax expense is recognized in the Statement of Profit and Loss, Other Comprehensive Income or directly in equity, when they relate to items that are recognised in the respective line items.</t>
    </r>
  </si>
  <si>
    <r>
      <rPr>
        <b/>
        <sz val="11"/>
        <color indexed="8"/>
        <rFont val="Bahnschrift"/>
        <family val="2"/>
      </rPr>
      <t xml:space="preserve">Current Tax </t>
    </r>
    <r>
      <rPr>
        <sz val="11"/>
        <color indexed="8"/>
        <rFont val="Bahnschrift"/>
        <family val="2"/>
      </rPr>
      <t xml:space="preserve">
Current tax comprises the expected tax payable or receivable on the taxable income or loss for the year and any adjustment to the tax payable or receivable in respect of previous years. The amount of current tax reflects the best estimate of the tax amount expected to be paid or received after considering the uncertainty, if any, related to income taxes. It is measured using tax rates (and tax laws) enacted or substantively enacted by the reporting date. Current tax asset and liabilities are offset only if there is a legally enforceable right to set off the recognised amounts and it is intended to realise the asset and settle the liability on a net basis or simultaneously.</t>
    </r>
  </si>
  <si>
    <r>
      <rPr>
        <b/>
        <sz val="11"/>
        <color indexed="8"/>
        <rFont val="Bahnschrift"/>
        <family val="2"/>
      </rPr>
      <t>Deferred Tax</t>
    </r>
    <r>
      <rPr>
        <sz val="11"/>
        <color indexed="8"/>
        <rFont val="Bahnschrift"/>
        <family val="2"/>
      </rPr>
      <t xml:space="preserve">
Deferred tax assets and liabilities are recognized for the future tax consequences of temporary differences between the carrying values of assets and liabilities and their respective tax bases, and unutilized business loss and depreciation carry-forwards and tax credits. Deferred tax assets are recognized to the extent that it is probable that future taxable income will be available against which the deductible temporary differences, unused tax losses, depreciation carry-forwards and unused tax credits could be utilized. 
Deferred tax assets and liabilities are measured based on the tax rates that are expected to apply in the period when the asset is realized or the liability is settled, based on tax rates and tax laws that have been enacted or substantively enacted by the reporting date.
 Deferred tax assets and liabilities are offset when there is a legally enforceable right to set off current tax assets against current tax liabilities and when they relate to income taxes levied by the same taxation authority and the Company intends to settle its current tax assets and liabilities on a net basis.</t>
    </r>
  </si>
  <si>
    <r>
      <rPr>
        <b/>
        <sz val="11"/>
        <color indexed="8"/>
        <rFont val="Bahnschrift"/>
        <family val="2"/>
      </rPr>
      <t xml:space="preserve">Provisions, contingent liabilities and contingent assets
</t>
    </r>
    <r>
      <rPr>
        <sz val="11"/>
        <color indexed="8"/>
        <rFont val="Bahnschrift"/>
        <family val="2"/>
      </rPr>
      <t>Provisions are recognised only when:
(i) an entity has a present obligation (legal or constructive) as a result of a past event; and
(ii) it is probable that an outflow of resources embodying economic benefits will be required
to settle the obligation; and
(iii) a reliable estimate can be made of the amount of the obligation
Provision is measured using the cash flows estimated to settle the present obligation and when the effect of time value of money is material, the carrying amount of the provision is the present value of those cash flows. Reimbursement expected in respect of expenditure required to settle a provision is recognised only when it is virtually certain that the reimbursement will be received.
Contingent liability is disclosed in case of:
(i) a present obligation arising from past events, when it is not probable that an outflow of
resources will be required to settle the obligation; and
(ii) a present obligation arising from past events, when no reliable estimate is possible.
Contingent assets are disclosed where an inflow of economic benefits is probable. Provisions, contingent liabilities and contingent assets are reviewed at each Balance Sheet date. 
Where the unavoidable costs of meeting the obligations under the contract exceed the economic benefits expected to be received under such contract, the present obligation under the contract is recognised and measured as a provision.
Contingent assets are not recognised in the financial statements.</t>
    </r>
  </si>
  <si>
    <r>
      <rPr>
        <b/>
        <sz val="11"/>
        <color indexed="8"/>
        <rFont val="Bahnschrift"/>
        <family val="2"/>
      </rPr>
      <t>Statement of Cash Flows</t>
    </r>
    <r>
      <rPr>
        <sz val="11"/>
        <color indexed="8"/>
        <rFont val="Bahnschrift"/>
        <family val="2"/>
      </rPr>
      <t xml:space="preserve">
Statement of Cash Flows is prepared segregating the cash flows into operating, investing and financing activities. Cash flow from operating activities is reported using indirect method adjusting the net profit for the effects of:
i. changes during the period in operating receivables and payables transactions of a noncash nature;
ii. non-cash items such as depreciation, provisions, deferred taxes, unrealised foreign currency gains and losses, and undistributed profits of associates and joint ventures; and
iii. all other items for which the cash effects are investing or financing cash flows
Cash and cash equivalents (including bank balances) shown in the Statement of Cash Flows exclude items which are not available for general use as on the date of Balance Sheet.</t>
    </r>
  </si>
  <si>
    <r>
      <rPr>
        <b/>
        <sz val="11"/>
        <color indexed="9"/>
        <rFont val="Bahnschrift"/>
        <family val="2"/>
      </rPr>
      <t xml:space="preserve">FIRST TIME ADOPTION OF IND AS (read with note 2(i)) </t>
    </r>
    <r>
      <rPr>
        <sz val="11"/>
        <color indexed="9"/>
        <rFont val="Bahnschrift"/>
        <family val="2"/>
      </rPr>
      <t xml:space="preserve">
The Company has adopted Ind AS as notified by the Ministry of Corporate Affairs with effect from April 1, 2019, with a transition date of April 1, 2018. The Financial Statements for the year ended March 31, 2020 are the first financial statements, that the Company has prepared under Ind AS. For all years up to and including the year ended March 31, 2019, the Company prepared its Financial Statements in accordance with Previous GAAP. 
The adoption of Ind AS has been carried out in accordance with Ind AS 101, First-time Adoption of Indian Accounting Standards. Ind AS 101 requires that all Ind AS standards and interpretations that are issued and effective for the first Ind AS financial statements be applied retrospectively and consistently for all financial years presented. Accordingly, the Company has prepared Financial Statements which comply with Ind AS for the year ended March 31, 2019 and the opening Ind AS Balance Sheet as at April 1, 2018, the date of transition to Ind AS. 
In preparing these Ind AS Financial Statements, the Company has availed certain exemptions and exceptions in accordance with Ind AS 101, as in Note 3. The resulting difference between the carrying values of the assets and liabilities in the financial statements as at the transition date under Ind AS and Previous GAAP have been recognised directly in equity (retained earnings or another appropriate category of equity). Note 3 explains the adjustments made by the Company in restating its Financial Statements prepared under Previous GAAP, including the Statement of Profit and Loss account for the year ended March 31, 2019 and the Balance Sheet as at April 1, 2018 and as at March 31, 2019.</t>
    </r>
  </si>
  <si>
    <r>
      <rPr>
        <b/>
        <sz val="10"/>
        <color indexed="63"/>
        <rFont val="Bahnschrift"/>
        <family val="2"/>
      </rPr>
      <t>Face value per unit `</t>
    </r>
  </si>
  <si>
    <r>
      <rPr>
        <b/>
        <sz val="10"/>
        <color indexed="63"/>
        <rFont val="Bahnschrift"/>
        <family val="2"/>
      </rPr>
      <t>no. of units</t>
    </r>
  </si>
  <si>
    <t>Amount(`)</t>
  </si>
  <si>
    <r>
      <rPr>
        <b/>
        <sz val="11"/>
        <color indexed="8"/>
        <rFont val="Bahnschrift"/>
        <family val="2"/>
      </rPr>
      <t>d)</t>
    </r>
    <r>
      <rPr>
        <sz val="11"/>
        <color indexed="8"/>
        <rFont val="Bahnschrift"/>
        <family val="2"/>
      </rPr>
      <t xml:space="preserve">  The Company has only one class of equity share having par value of Re 10/- per share. Each holder of Equity share is entitled to one vote per share.  In the event of liquidation of the company, the holder of equity shares will be entitled to receive remaining assets of the Company after distribution of all preferential amounts. The Distribution will be in proportion to the number of equity share held by the shareholders.</t>
    </r>
  </si>
  <si>
    <r>
      <rPr>
        <b/>
        <sz val="11"/>
        <color indexed="8"/>
        <rFont val="Bahnschrift"/>
        <family val="2"/>
      </rPr>
      <t>e)</t>
    </r>
    <r>
      <rPr>
        <sz val="11"/>
        <color indexed="8"/>
        <rFont val="Bahnschrift"/>
        <family val="2"/>
      </rPr>
      <t xml:space="preserve"> No equity shares have been issued for consideration other than cash.</t>
    </r>
  </si>
  <si>
    <r>
      <rPr>
        <b/>
        <sz val="12"/>
        <color indexed="8"/>
        <rFont val="Bahnschrift"/>
        <family val="2"/>
      </rPr>
      <t>Level 1:</t>
    </r>
    <r>
      <rPr>
        <sz val="11"/>
        <color indexed="8"/>
        <rFont val="Bahnschrift"/>
        <family val="2"/>
      </rPr>
      <t xml:space="preserve"> Level 1 hierarchy includes financial instruments measured using quoted prices. This includes listed equity instruments, traded bonds and mutual funds that have quoted price. The fair value of all equity instruments (including bonds) which are traded in the stock exchanges is valued using the closing price as at the reporting period. The mutual funds are valued using the closing NAV.</t>
    </r>
  </si>
  <si>
    <r>
      <rPr>
        <b/>
        <sz val="12"/>
        <color indexed="8"/>
        <rFont val="Bahnschrift"/>
        <family val="2"/>
      </rPr>
      <t xml:space="preserve">Level 2: </t>
    </r>
    <r>
      <rPr>
        <sz val="11"/>
        <color indexed="8"/>
        <rFont val="Bahnschrift"/>
        <family val="2"/>
      </rPr>
      <t>The fair value of financial instruments that are not traded in an active market (for example, traded bonds, over-the- counter derivatives) is determined using valuation techniques which maximise the use of observable market data and rely as little as possible on entity-specific estimates. If all significant inputs required to fair value an instrument are observable, the instrument is included in level 2.</t>
    </r>
  </si>
  <si>
    <r>
      <rPr>
        <b/>
        <sz val="12"/>
        <color indexed="8"/>
        <rFont val="Bahnschrift"/>
        <family val="2"/>
      </rPr>
      <t xml:space="preserve">Level 3: </t>
    </r>
    <r>
      <rPr>
        <sz val="11"/>
        <color indexed="8"/>
        <rFont val="Bahnschrift"/>
        <family val="2"/>
      </rPr>
      <t xml:space="preserve">If one or more of the significant inputs is not based on observable market data, the instrument is included in level 3. This is the case for unlisted equity securities, contingent consideration and indemnification asset included in level 3. </t>
    </r>
  </si>
  <si>
    <r>
      <rPr>
        <b/>
        <sz val="11"/>
        <rFont val="Bahnschrift"/>
        <family val="2"/>
      </rPr>
      <t>Difference between Ind AS 109
provisions and IRACP norms</t>
    </r>
  </si>
  <si>
    <r>
      <rPr>
        <b/>
        <sz val="11"/>
        <color indexed="8"/>
        <rFont val="Bahnschrift"/>
        <family val="2"/>
      </rPr>
      <t>Current Investments:
1 Quoted:</t>
    </r>
    <r>
      <rPr>
        <sz val="11"/>
        <color indexed="8"/>
        <rFont val="Bahnschrift"/>
        <family val="2"/>
      </rPr>
      <t xml:space="preserve">
     (i) Shares:
             (a) Equity
             (b) Preference 
    (ii) Debentures and Bonds 
    (iii) Units of Mutual Funds 
    (iv) Government Securities 
    (v) Others 
</t>
    </r>
    <r>
      <rPr>
        <b/>
        <sz val="11"/>
        <color indexed="8"/>
        <rFont val="Bahnschrift"/>
        <family val="2"/>
      </rPr>
      <t>2 Unquoted:</t>
    </r>
    <r>
      <rPr>
        <sz val="11"/>
        <color indexed="8"/>
        <rFont val="Bahnschrift"/>
        <family val="2"/>
      </rPr>
      <t xml:space="preserve">
       (i) Shares:
             (a) Equity
             (b) Preference 
    (ii) Debentures and Bonds 
    (iii) Units of Mutual Funds 
    (iv) Government Securities 
    (v) Others </t>
    </r>
  </si>
  <si>
    <r>
      <rPr>
        <b/>
        <sz val="11"/>
        <color indexed="8"/>
        <rFont val="Bahnschrift"/>
        <family val="2"/>
      </rPr>
      <t>Footnotes:</t>
    </r>
    <r>
      <rPr>
        <sz val="11"/>
        <color indexed="8"/>
        <rFont val="Bahnschrift"/>
        <family val="2"/>
      </rPr>
      <t xml:space="preserve">
1. The Company has adopted Ind AS w.e.f. April 1, 2019 with transition as at April 1, 2018. The Ind AS 24 has replaced the erstwhile Accounting Standard 18 on related parties. The breakup of related parties is now in line with Indian Accounting Standard 24.</t>
    </r>
  </si>
  <si>
    <t>As at March 31st, 2022</t>
  </si>
  <si>
    <t>Richfield Financial Services Ltd- Indas 31.12.2021</t>
  </si>
  <si>
    <t>33 BRABOURNE ROAD</t>
  </si>
  <si>
    <t>5TH FLOOR</t>
  </si>
  <si>
    <t>CALCUTTA-700 001</t>
  </si>
  <si>
    <t>PH.:2242 5812 2248 6041</t>
  </si>
  <si>
    <t>FAX :2242 6208</t>
  </si>
  <si>
    <t>Trial Balance</t>
  </si>
  <si>
    <t/>
  </si>
  <si>
    <t>Richfield Financial Services Ltd- Indas 31.12.2021 - (from 1-Apr-2021)</t>
  </si>
  <si>
    <t>Debit</t>
  </si>
  <si>
    <t>Credit</t>
  </si>
  <si>
    <t>Indirect Incomes</t>
  </si>
  <si>
    <t>Profit on Sale of Bonds (LTCG)</t>
  </si>
  <si>
    <t>Profit on Sale of Shares (LTCG)</t>
  </si>
  <si>
    <t>Profit on Sale of Shares (STCG)</t>
  </si>
  <si>
    <t>Indirect Expenses</t>
  </si>
  <si>
    <t>Administrative Expenses</t>
  </si>
  <si>
    <t>Advertisment</t>
  </si>
  <si>
    <t>Director Remuneration</t>
  </si>
  <si>
    <t>Computer Maintenance</t>
  </si>
  <si>
    <t>Electricity Charges</t>
  </si>
  <si>
    <t>Stamp Duty</t>
  </si>
  <si>
    <t>Capital Account</t>
  </si>
  <si>
    <t>Reserves &amp; Surplus</t>
  </si>
  <si>
    <t>Profit and Loss A/c</t>
  </si>
  <si>
    <t>Reserve Fund</t>
  </si>
  <si>
    <t>Share Premium A/c</t>
  </si>
  <si>
    <t>Share Capital</t>
  </si>
  <si>
    <t>Current Assets</t>
  </si>
  <si>
    <t>Bank Accounts</t>
  </si>
  <si>
    <t>HDFC Trissur 50200062957881</t>
  </si>
  <si>
    <t>Kotak Mahindra Bank CA- 9312245147</t>
  </si>
  <si>
    <t>Cash-in-hand</t>
  </si>
  <si>
    <t>Cash</t>
  </si>
  <si>
    <t>Loans &amp; Advances (Asset)</t>
  </si>
  <si>
    <t>OTHERS</t>
  </si>
  <si>
    <t>PMB</t>
  </si>
  <si>
    <t>Opening Stock</t>
  </si>
  <si>
    <t>FD AT KOTAK BANK</t>
  </si>
  <si>
    <t>Sundry Debtors</t>
  </si>
  <si>
    <t>TDS</t>
  </si>
  <si>
    <t>TDS AY 2020-21</t>
  </si>
  <si>
    <t>TDS AY 2021-22</t>
  </si>
  <si>
    <t>TDS AY 2022-23</t>
  </si>
  <si>
    <t>FIXED DEPOSITE - ESAF</t>
  </si>
  <si>
    <t>FIXED DEPOSITE - RBL BANK</t>
  </si>
  <si>
    <t>Current Liabilities</t>
  </si>
  <si>
    <t>Tds Payable</t>
  </si>
  <si>
    <t>Liabilities for Expenses</t>
  </si>
  <si>
    <t>CONTINGENT PROVISION AGAINST STANDARD ASSETS</t>
  </si>
  <si>
    <t>Contingent Provision Agt. Standard Assets</t>
  </si>
  <si>
    <t>PROVISION FOR TAXATION</t>
  </si>
  <si>
    <t>Provision for Tax A.Y. 2021-22</t>
  </si>
  <si>
    <t>Sundry Creditors</t>
  </si>
  <si>
    <t>Deferred Tax Assets</t>
  </si>
  <si>
    <t>Fixed Assets</t>
  </si>
  <si>
    <t>Profit &amp; Loss A/c</t>
  </si>
  <si>
    <t>Grand Total</t>
  </si>
  <si>
    <t>Profit on Sale of Mutual Fund (LTCG)</t>
  </si>
  <si>
    <t>Profit on Sale of Mutual Fund (STCG)</t>
  </si>
  <si>
    <t>Profit on Sale of Mutual Fund (STCG With STT)</t>
  </si>
  <si>
    <t>Cibil Membership Fees</t>
  </si>
  <si>
    <t>CSDL Charges</t>
  </si>
  <si>
    <t>Misc adj P&amp;L</t>
  </si>
  <si>
    <t>NSDL Charges</t>
  </si>
  <si>
    <t>Obsolete assets W/off</t>
  </si>
  <si>
    <t>Professional Tax</t>
  </si>
  <si>
    <t>Trade License</t>
  </si>
  <si>
    <t>Live &amp; License Fee to RKK</t>
  </si>
  <si>
    <t>Equity Listed Expense</t>
  </si>
  <si>
    <t>IGST</t>
  </si>
  <si>
    <t>TDS Payable</t>
  </si>
  <si>
    <t>Provision for Tax</t>
  </si>
  <si>
    <t>For A John Moris &amp; Co.</t>
  </si>
  <si>
    <t>Firm Reg. No. 007220S</t>
  </si>
  <si>
    <t>Jobin George</t>
  </si>
  <si>
    <t>Membership No. 236710</t>
  </si>
  <si>
    <t>56/503, IInd Floor</t>
  </si>
  <si>
    <t xml:space="preserve">G308, Shan Apartment, </t>
  </si>
  <si>
    <t>Near Hotel Avenue Cenre, Panampilly Nagar</t>
  </si>
  <si>
    <t xml:space="preserve">Dated: </t>
  </si>
  <si>
    <t>NIL</t>
  </si>
  <si>
    <t>Less:</t>
  </si>
  <si>
    <t>Prior period tax expense</t>
  </si>
  <si>
    <t>2. The Company has asset only under the head Office Equipment under Property, Plant and Equipment and hence other Heads as given in Schedule III Division III of Companies Act, 2013 has not been shown under Property, Plant and Equipment.The company has written off Obselet assets</t>
  </si>
  <si>
    <t>(Figures in Rs.)</t>
  </si>
  <si>
    <t>3b</t>
  </si>
  <si>
    <t>Note :3b</t>
  </si>
  <si>
    <t>Add: Transfer from Fair valuation of Equity Instrument</t>
  </si>
  <si>
    <t>For A.John Moris &amp;Co.,</t>
  </si>
  <si>
    <t>Vadasseril Chacko Georgekutty</t>
  </si>
  <si>
    <t>DIN: 09194854</t>
  </si>
  <si>
    <t>Varghese Mathew</t>
  </si>
  <si>
    <t>DIN: 08001027</t>
  </si>
  <si>
    <t>Vishnu Sivan</t>
  </si>
  <si>
    <t>Priyanka Kalra</t>
  </si>
  <si>
    <t>V C Georgekutty</t>
  </si>
  <si>
    <t>Midhun Ittoop</t>
  </si>
  <si>
    <t>Amit Sing</t>
  </si>
  <si>
    <t>Elen Elu Shibu</t>
  </si>
  <si>
    <t>Erin Lizbeth Shibu</t>
  </si>
  <si>
    <t>As at 31st March, 2023</t>
  </si>
  <si>
    <t>As at 31.03.2023</t>
  </si>
  <si>
    <t>As at March 31st, 2023</t>
  </si>
  <si>
    <t>As at March 31, 2023</t>
  </si>
  <si>
    <t>Balance as at March 31, 2023</t>
  </si>
  <si>
    <t>Other Equity for year ended March 31st, 2023</t>
  </si>
  <si>
    <t>Year Ended 31.03.2023</t>
  </si>
  <si>
    <t>For the year ended 31.03.2023</t>
  </si>
  <si>
    <t>Rent</t>
  </si>
  <si>
    <t>AUDIT EXPENSE</t>
  </si>
  <si>
    <t>INTEREST ON TDS</t>
  </si>
  <si>
    <t>SOFTWARE EXPENSE</t>
  </si>
  <si>
    <t>INCOME TAX REFUNDABLE AY 2020-21</t>
  </si>
  <si>
    <t>ROOM SECURITY</t>
  </si>
  <si>
    <t>FIXED DEPOSITE - HDFC</t>
  </si>
  <si>
    <t>HEAD OFFICE KMGM</t>
  </si>
  <si>
    <t>TDS RECEIVABLE</t>
  </si>
  <si>
    <t>PROVISION FOR INCOME TAX</t>
  </si>
  <si>
    <t>Furniture &amp; Fixture</t>
  </si>
  <si>
    <t>SOFTWARE</t>
  </si>
  <si>
    <t>FEDERAL BANK 13852</t>
  </si>
  <si>
    <t>South India Bank - 52675</t>
  </si>
  <si>
    <t>BRANCH /Division</t>
  </si>
  <si>
    <t>Rent Payable</t>
  </si>
  <si>
    <t>Salary payable</t>
  </si>
  <si>
    <t>Social Welfare Fund</t>
  </si>
  <si>
    <t>Interest on MF</t>
  </si>
  <si>
    <t>Office furnishing</t>
  </si>
  <si>
    <t>Central GST</t>
  </si>
  <si>
    <t>State GST</t>
  </si>
  <si>
    <t>Miscellaneous Income</t>
  </si>
  <si>
    <t>Processing Charges Received</t>
  </si>
  <si>
    <t>Esi</t>
  </si>
  <si>
    <t>INSURANCE CHARGES RECEIVED</t>
  </si>
  <si>
    <t>Microfinance</t>
  </si>
  <si>
    <t>Directors Advance</t>
  </si>
  <si>
    <t>GST</t>
  </si>
  <si>
    <t xml:space="preserve">
Deprecition</t>
  </si>
  <si>
    <t>InTangible Assets:</t>
  </si>
  <si>
    <t>Software</t>
  </si>
  <si>
    <t>Additions/
Deductions &gt; 180 days</t>
  </si>
  <si>
    <t>Additions/
Deductions &lt; 180 days</t>
  </si>
  <si>
    <t xml:space="preserve">UDIN: </t>
  </si>
  <si>
    <t>Audit fee payable</t>
  </si>
  <si>
    <t>Loans and Advances</t>
  </si>
  <si>
    <t>Insurance charges</t>
  </si>
  <si>
    <t>For YE March 31st, 2023</t>
  </si>
  <si>
    <t>For FY 2022-23</t>
  </si>
  <si>
    <t>Tds</t>
  </si>
  <si>
    <t>debit</t>
  </si>
  <si>
    <t>credit</t>
  </si>
  <si>
    <t>Do not delet</t>
  </si>
  <si>
    <t xml:space="preserve">Link given </t>
  </si>
  <si>
    <t>Purchase of Fixed Asset</t>
  </si>
  <si>
    <t>Change in Current Tax Assets</t>
  </si>
  <si>
    <t>Other payable</t>
  </si>
  <si>
    <t>Vadasseril Chacko Georgekutty - Managing Director</t>
  </si>
  <si>
    <t>Vishnu Sivan - CFO</t>
  </si>
  <si>
    <t>Directors Advances</t>
  </si>
  <si>
    <t>In exercise of the powers conferred by sub-section (1) of section 467 of the Companies Act, 2013 (18 of 2013), the Central Government hereby has made the following further amendments in Schedule III to the said Act with effect from 1st day of April, 2021</t>
  </si>
  <si>
    <t>Ratio</t>
  </si>
  <si>
    <t>Numerator</t>
  </si>
  <si>
    <t>Denominator</t>
  </si>
  <si>
    <t>Variance %</t>
  </si>
  <si>
    <t>Remarks</t>
  </si>
  <si>
    <t>LIQUIDITY RATIOS</t>
  </si>
  <si>
    <t>Current Ratio</t>
  </si>
  <si>
    <t>Total current assets</t>
  </si>
  <si>
    <t>Total current liabilities</t>
  </si>
  <si>
    <t>SOLVENCY RATIOS</t>
  </si>
  <si>
    <t>Debt-Equity Ratio</t>
  </si>
  <si>
    <t>Total Equity</t>
  </si>
  <si>
    <t>Debt Service Coverage Ratio</t>
  </si>
  <si>
    <t>Not Available</t>
  </si>
  <si>
    <t>TURNOVER RATIOS (in times)</t>
  </si>
  <si>
    <t>Inventory turnover ratio</t>
  </si>
  <si>
    <t>Trade Receivables turnover ratio</t>
  </si>
  <si>
    <t>Revenue from Operations</t>
  </si>
  <si>
    <t>Trade payables turnover ratio</t>
  </si>
  <si>
    <t>Trade Payables</t>
  </si>
  <si>
    <t>Net capital turnover ratio</t>
  </si>
  <si>
    <t>OPERATING RATIOS (in %)</t>
  </si>
  <si>
    <t>Net profit ratio</t>
  </si>
  <si>
    <t>Profit Before Tax</t>
  </si>
  <si>
    <t>Return on Equity Ratio</t>
  </si>
  <si>
    <t>Profit After Tax</t>
  </si>
  <si>
    <t>Return on Capital employed</t>
  </si>
  <si>
    <t>Return on investment</t>
  </si>
  <si>
    <t>The company shall explain the items included in numerator and denominator for computing the above ratios. Further explanation shall be provided for any change in the ratio by more than 25% as compared to the preceding year.</t>
  </si>
  <si>
    <t>Varghse Mathew - Non-Executive Director</t>
  </si>
  <si>
    <t>Priyanka Kalra  - Company Secretary</t>
  </si>
  <si>
    <t>Midhun Ittoop- Non - Executive Director</t>
  </si>
  <si>
    <t>Neethu Subramoniyan - Independent Director</t>
  </si>
  <si>
    <t xml:space="preserve">Indu Kamala Ravindran- Independent Director </t>
  </si>
  <si>
    <t>Priyanka Kalra - Company Secretary</t>
  </si>
  <si>
    <t>2B, GRANT LANE,2ND FLOOR, KOLKATA ,WB- 700 012 IN</t>
  </si>
  <si>
    <t>The registere offfice of the company is 2B, GRANT LANE,2ND FLOOR, KOLKATA ,WB- 700 012 IN.Address other than R/o where all or any books of account and papers are maintained is 4th Floor VM Plaza, Palarivattom Ernakulam KL 682025 IN</t>
  </si>
  <si>
    <t>Amount in Rs.</t>
  </si>
  <si>
    <t>Total (Amount in Rs.)</t>
  </si>
  <si>
    <t>Year ended
March 31, 2023</t>
  </si>
  <si>
    <t>Ernakulam - 682036</t>
  </si>
  <si>
    <t>Ernakulam- 682036</t>
  </si>
  <si>
    <t>Ernakulam</t>
  </si>
  <si>
    <t xml:space="preserve">Diclosure number </t>
  </si>
  <si>
    <t>Disclosures as required under Schedule III amendments</t>
  </si>
  <si>
    <t>Promoter shareholder at the end of the year</t>
  </si>
  <si>
    <t>Promoter name</t>
  </si>
  <si>
    <t>As on 31/03/2023</t>
  </si>
  <si>
    <t>% change during the year</t>
  </si>
  <si>
    <t xml:space="preserve">No. of shares </t>
  </si>
  <si>
    <t>% of total shares</t>
  </si>
  <si>
    <t>NA</t>
  </si>
  <si>
    <t xml:space="preserve"> the details of the shareholders having more than 5% shareholding is shown as disclosures to notes </t>
  </si>
  <si>
    <t xml:space="preserve">Trade payables ageing schedules </t>
  </si>
  <si>
    <t>Outstanding for the following periods from the date of payment ( Payable)</t>
  </si>
  <si>
    <t>Less than 1 year</t>
  </si>
  <si>
    <t>1-2 yrs</t>
  </si>
  <si>
    <t>2-3 yrs</t>
  </si>
  <si>
    <t>more than 3 yrs</t>
  </si>
  <si>
    <t>total</t>
  </si>
  <si>
    <t>(1) MSME</t>
  </si>
  <si>
    <t>(2) Others</t>
  </si>
  <si>
    <t>(3) Disputed dues- MSME</t>
  </si>
  <si>
    <t>(4) Disputed dues- Others</t>
  </si>
  <si>
    <t>Note: the outstanding payable ageing is shown based on the period it is outstanding after the due dates</t>
  </si>
  <si>
    <t xml:space="preserve">Receivables ageing schedules </t>
  </si>
  <si>
    <t>Outstanding for the following periods from the date of receivables ( Receivables)</t>
  </si>
  <si>
    <t xml:space="preserve">(1) Undisputed - Trade receivables considered good </t>
  </si>
  <si>
    <t>(2) Undisputed - Trade receivables considered doubtful</t>
  </si>
  <si>
    <t xml:space="preserve">(3) Disputed - Trade receivables considered good </t>
  </si>
  <si>
    <t>(4) Disputed - Trade receivables considered doubtful</t>
  </si>
  <si>
    <t>Tiltle deeds of the properties not held in the name of  the company</t>
  </si>
  <si>
    <t>Relevant line item in balance sheet</t>
  </si>
  <si>
    <t>Description of property</t>
  </si>
  <si>
    <t xml:space="preserve">Gross carrying value </t>
  </si>
  <si>
    <t>title deed held in name of company</t>
  </si>
  <si>
    <t xml:space="preserve">Whether the deed is held in name of promoters or relatives </t>
  </si>
  <si>
    <t xml:space="preserve">Property held since </t>
  </si>
  <si>
    <t xml:space="preserve">Reason for not held in name of company </t>
  </si>
  <si>
    <t xml:space="preserve">Note: only the building has been considered here as a immovable property, however a detailed fixed assets registery is provided. Also all the assets which are included in Property Plant and equipment and intangible assets are in the name of the company </t>
  </si>
  <si>
    <t xml:space="preserve">Discloses on revaluation of assets </t>
  </si>
  <si>
    <t>Disclosure on providing loan to directors/ related parties/ key managerial persons</t>
  </si>
  <si>
    <t>Type of borrower</t>
  </si>
  <si>
    <t>Amount of loans provided</t>
  </si>
  <si>
    <t>%of loans to total loans and advances</t>
  </si>
  <si>
    <t>Promoters</t>
  </si>
  <si>
    <t>Key managerial Persons</t>
  </si>
  <si>
    <t>Related Parties</t>
  </si>
  <si>
    <t>Capital work-in progress Details</t>
  </si>
  <si>
    <t>Intangible assets work in progress</t>
  </si>
  <si>
    <t>Details of Benami Property held</t>
  </si>
  <si>
    <t>Company doesnot have any proceedings have been initiated or pending against the company for holding any benami property under the Benami Transactions .(prohibition) Act ,1988 (45 of 1988)</t>
  </si>
  <si>
    <t>Company doesnot hold any property falling under the relevant sections of Benami transactions prohibition act.</t>
  </si>
  <si>
    <t>Working Capital Borrowings</t>
  </si>
  <si>
    <t>Wilful Defaulter</t>
  </si>
  <si>
    <t xml:space="preserve">Borrowings from financial institutions </t>
  </si>
  <si>
    <t>The company has borrowed funds from bank  and the purpose of the fund was to compensate for the working capital</t>
  </si>
  <si>
    <t>Utilisation of share premium</t>
  </si>
  <si>
    <t>Relationship with struck off companies</t>
  </si>
  <si>
    <t>Company doesn’t maintain any relationship with any struck off companies falling within the provisions of the section 248 of the companies act 2013 or section 560 of companies act 1956</t>
  </si>
  <si>
    <t xml:space="preserve">Registration of charges with registrar of companies </t>
  </si>
  <si>
    <t xml:space="preserve">There are no pending charges to be registered with registrar of companies </t>
  </si>
  <si>
    <t xml:space="preserve">Compliance of subsidiaries </t>
  </si>
  <si>
    <t xml:space="preserve">Compliance with approved schemes </t>
  </si>
  <si>
    <t xml:space="preserve">Company is not under any schemes or arrangements as approved by the Competent authority in terms of Section 230-237 of Companies Act 2013 </t>
  </si>
  <si>
    <t>Undisclosed Income</t>
  </si>
  <si>
    <t xml:space="preserve">There are no undisclosed incomes for the year 31-03-2023 and the company has not received any demand notices from the income tax autority regarding the same for the previous year </t>
  </si>
  <si>
    <t>Corporate Social Responsibility (CSR)</t>
  </si>
  <si>
    <t xml:space="preserve">Crypto Currency </t>
  </si>
  <si>
    <t>Company has not indulged itself in any crypto currency/ virtual currency transactions for the year ended on 31/03/2023</t>
  </si>
  <si>
    <t>The company has not received any deposits or advances from any persons for the purpose of trading in crypto currency or virtual currency</t>
  </si>
  <si>
    <t>Nil</t>
  </si>
  <si>
    <t>Directors advances</t>
  </si>
  <si>
    <t>Varghse Mathew</t>
  </si>
  <si>
    <t>Director Advances:</t>
  </si>
  <si>
    <t>PROVISION</t>
  </si>
  <si>
    <t>Continent provision - Std asset</t>
  </si>
  <si>
    <t>Provisioning</t>
  </si>
  <si>
    <t>Change in provision</t>
  </si>
  <si>
    <t>other advance</t>
  </si>
  <si>
    <t>Total Income</t>
  </si>
  <si>
    <t>Dated: 30-05-2023</t>
  </si>
  <si>
    <t>1-Apr-2023 to 31-Mar-2024</t>
  </si>
  <si>
    <t>As at 31.03.2024</t>
  </si>
  <si>
    <t>For the year ended 31.03.2024</t>
  </si>
  <si>
    <t>Date</t>
  </si>
  <si>
    <t>Balance as at March 31, 2024</t>
  </si>
  <si>
    <t>As at March 31st, 2024</t>
  </si>
  <si>
    <t>As at March 31, 2024</t>
  </si>
  <si>
    <t xml:space="preserve">The Major Components of Deferred Tax Assets and Liabilities as at March 31, 2024 are as follows:  </t>
  </si>
  <si>
    <t>As at 01.04.2023</t>
  </si>
  <si>
    <t>As at 
01.04.2023</t>
  </si>
  <si>
    <t>As at 
31.03.2024</t>
  </si>
  <si>
    <t>As at 31st March, 2024</t>
  </si>
  <si>
    <t>Name Board</t>
  </si>
  <si>
    <t>Federal Gold and MSME Collection (18686)</t>
  </si>
  <si>
    <t>Federal Gold Loan and BR TRF (18694)</t>
  </si>
  <si>
    <t>Federal Head Office Accounts (18603)</t>
  </si>
  <si>
    <t>Federal MSME Debit (18660)</t>
  </si>
  <si>
    <t>Federal Private NCD (18678)</t>
  </si>
  <si>
    <t>Federal Subdebt (18652)</t>
  </si>
  <si>
    <t>Entenaad MSCS - Advance</t>
  </si>
  <si>
    <t>Festival Bonus</t>
  </si>
  <si>
    <t>Direct Expenses</t>
  </si>
  <si>
    <t>Incentive for Customer</t>
  </si>
  <si>
    <t>Incentive for Staff</t>
  </si>
  <si>
    <t>Salaries &amp; Wages</t>
  </si>
  <si>
    <t>Sitting Fee</t>
  </si>
  <si>
    <t>Stamp Paper &amp; Revenue Stamp</t>
  </si>
  <si>
    <t>Direct Income</t>
  </si>
  <si>
    <t>Interest on SBL</t>
  </si>
  <si>
    <t>Cibil Charges</t>
  </si>
  <si>
    <t>Collection Incentive</t>
  </si>
  <si>
    <t>Discount</t>
  </si>
  <si>
    <t>Expenses Room Rent</t>
  </si>
  <si>
    <t>Internet Charges</t>
  </si>
  <si>
    <t>Labour Office Charge</t>
  </si>
  <si>
    <t>Marketing Expense</t>
  </si>
  <si>
    <t>Meeting Expenses</t>
  </si>
  <si>
    <t>Office Expenses</t>
  </si>
  <si>
    <t>Postage</t>
  </si>
  <si>
    <t>Professional Charges</t>
  </si>
  <si>
    <t>Repairs &amp; Maintenance</t>
  </si>
  <si>
    <t>Short term loan interest</t>
  </si>
  <si>
    <t>Staff Welfare Expenses</t>
  </si>
  <si>
    <t>Sweeping Charges</t>
  </si>
  <si>
    <t>Deposit - NCD</t>
  </si>
  <si>
    <t>Deposit - Sub Debt</t>
  </si>
  <si>
    <t>SBL</t>
  </si>
  <si>
    <t>SUSpense</t>
  </si>
  <si>
    <t>Interest Paid</t>
  </si>
  <si>
    <t>Stamp Paper &amp; Revenue</t>
  </si>
  <si>
    <t>Incentive Collection</t>
  </si>
  <si>
    <t>Room Rent Expenses</t>
  </si>
  <si>
    <t>Labour Office Charges</t>
  </si>
  <si>
    <t>Marketing Expenses</t>
  </si>
  <si>
    <t>Short term Loan Interest</t>
  </si>
  <si>
    <t xml:space="preserve">Staff Walfare </t>
  </si>
  <si>
    <t>Interest on Bonds/MF</t>
  </si>
  <si>
    <t>Change in Financial liabilities</t>
  </si>
  <si>
    <t>Year Ended 31.03.2024</t>
  </si>
  <si>
    <t>For YE March 31st, 2024</t>
  </si>
  <si>
    <t>Year ended
March 31, 2024</t>
  </si>
  <si>
    <t>As on 31/03/2024</t>
  </si>
  <si>
    <t xml:space="preserve">Company has not revalued any assets for the year ended 31-03-2024, </t>
  </si>
  <si>
    <t>Company doesnot have any capital work in progress for the year ended on 31-03-2024.</t>
  </si>
  <si>
    <t>Company doesnot have any intangible work in progress for the year ended on 31-03-2024.</t>
  </si>
  <si>
    <t>Company was not declared as a willful defaulter for the year ended 31-03-2024</t>
  </si>
  <si>
    <t>Company doesn’t have share premium as on 31/03/2024</t>
  </si>
  <si>
    <t>Company doesn’t have any subsidiaries or holding company or associate relationship as on 31/03/2024</t>
  </si>
  <si>
    <t>For FY 2023-24</t>
  </si>
  <si>
    <t>Other Equity for year ended March 31st, 2024</t>
  </si>
  <si>
    <r>
      <rPr>
        <b/>
        <sz val="11"/>
        <color indexed="8"/>
        <rFont val="Bahnschrift"/>
        <family val="2"/>
      </rPr>
      <t>Assumptions and estimation uncertainties</t>
    </r>
    <r>
      <rPr>
        <sz val="11"/>
        <color indexed="8"/>
        <rFont val="Bahnschrift"/>
        <family val="2"/>
      </rPr>
      <t xml:space="preserve">
Information about assumptions and estimation uncertainties that have a significant risk of resulting in a material adjustment during the year ending March 31, 2024 is included in the following Notes: - 
Note (9) - useful life of property, plant, equipment and intangibles.  
Note (8) - recognition of deferred tax assets: availability of future taxable profit against which carry forward deferred tax asset can be set off. 
Note (21) - determination of the fair value of financial instruments with significant unobservable inputs.</t>
    </r>
  </si>
  <si>
    <t>Audit fee</t>
  </si>
  <si>
    <t>PROVISIONAL STATEMENT OF CHANGES IN EQUITY FOR THE YEAR ENDED MARCH 31, 2024 AND COMPARATIVE PERIOD</t>
  </si>
  <si>
    <t>SIGNIFICANT ACCOUNTING POLICIES AND NOTES TO ACCOUNTS-PROVISIONAL</t>
  </si>
  <si>
    <t>Opening provision</t>
  </si>
  <si>
    <t>current yea loan</t>
  </si>
  <si>
    <t>Pvs for std asset-current year</t>
  </si>
  <si>
    <t>Provision tobe booked current year</t>
  </si>
  <si>
    <t>Bad debts proviosion</t>
  </si>
  <si>
    <t>Short term loan interest payable</t>
  </si>
  <si>
    <t>Changed</t>
  </si>
  <si>
    <t>Company doesn’t require to create a CSR reserve or carry out any CSR activity for the year on 31/03/2024</t>
  </si>
  <si>
    <t>Non Current Assets</t>
  </si>
  <si>
    <t xml:space="preserve"> EQUITY AND LIABILITIES </t>
  </si>
  <si>
    <t>(a) </t>
  </si>
  <si>
    <t>(b) </t>
  </si>
  <si>
    <t>Non Current Liablities</t>
  </si>
  <si>
    <t>Current Financial Liabilities</t>
  </si>
  <si>
    <t>Short Term Loan interest Payable</t>
  </si>
  <si>
    <t>Provision for doubtful debts</t>
  </si>
  <si>
    <t>Provision for tax</t>
  </si>
  <si>
    <t>Profit before tax</t>
  </si>
  <si>
    <t>tax rate</t>
  </si>
  <si>
    <t>Current tax</t>
  </si>
  <si>
    <t xml:space="preserve"> BALANCE SHEET AS AT MARCH 31, 2024</t>
  </si>
  <si>
    <t xml:space="preserve"> PROFIT AND LOSS FOR YEAR ENDED MARCH 31, 2024</t>
  </si>
  <si>
    <t xml:space="preserve"> Cash Flow Statement For the Year Ended 31st March, 2024</t>
  </si>
  <si>
    <t xml:space="preserve"> NCD, Sub Debt</t>
  </si>
  <si>
    <t>Short term Advance</t>
  </si>
  <si>
    <t>Interest receivable</t>
  </si>
  <si>
    <t>Inteerest receivable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</si>
</sst>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 #,##0.00_-;_-* &quot;-&quot;??_-;_-@_-"/>
    <numFmt numFmtId="165" formatCode="_(* #,##0.00_);_(* \(#,##0.00\);_(* &quot;-&quot;??_);_(@_)"/>
    <numFmt numFmtId="166" formatCode="_(* #,##0_);_(* \(#,##0\);_(* &quot;-&quot;??_);_(@_)"/>
    <numFmt numFmtId="167" formatCode="0_);\(0\)"/>
    <numFmt numFmtId="168" formatCode="_ * #,##0_ ;_ * \-#,##0_ ;_ * &quot;-&quot;??_ ;_ @_ "/>
    <numFmt numFmtId="169" formatCode="[$-F800]dddd\,\ mmmm\ dd\,\ yyyy"/>
    <numFmt numFmtId="170" formatCode="0.00_)"/>
    <numFmt numFmtId="171" formatCode="0.0"/>
    <numFmt numFmtId="172" formatCode="0.00_);[Red]\(0.00\)"/>
    <numFmt numFmtId="173" formatCode="&quot;&quot;0&quot; Nos.&quot;"/>
    <numFmt numFmtId="174" formatCode="_(* #,##0.000_);_(* \(#,##0.000\);_(* &quot;-&quot;??_);_(@_)"/>
    <numFmt numFmtId="175" formatCode="0.000"/>
    <numFmt numFmtId="176" formatCode="_(* #,##0.0000_);_(* \(#,##0.0000\);_(* &quot;-&quot;??_);_(@_)"/>
    <numFmt numFmtId="177" formatCode="_(* #,##0.0_);_(* \(#,##0.0\);_(* &quot;-&quot;??_);_(@_)"/>
  </numFmts>
  <fonts count="77"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Courier"/>
      <family val="3"/>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Bahnschrift"/>
      <family val="2"/>
    </font>
    <font>
      <b/>
      <sz val="11"/>
      <color indexed="8"/>
      <name val="Bahnschrift"/>
      <family val="2"/>
    </font>
    <font>
      <b/>
      <sz val="12"/>
      <color indexed="8"/>
      <name val="Bahnschrift"/>
      <family val="2"/>
    </font>
    <font>
      <b/>
      <sz val="11"/>
      <name val="Bahnschrift"/>
      <family val="2"/>
    </font>
    <font>
      <b/>
      <sz val="10.5"/>
      <name val="Bahnschrift"/>
      <family val="2"/>
    </font>
    <font>
      <sz val="10.5"/>
      <name val="Bahnschrift"/>
      <family val="2"/>
    </font>
    <font>
      <sz val="11"/>
      <color indexed="10"/>
      <name val="Bahnschrift"/>
      <family val="2"/>
    </font>
    <font>
      <sz val="11"/>
      <name val="Bahnschrift"/>
      <family val="2"/>
    </font>
    <font>
      <b/>
      <sz val="11"/>
      <color indexed="9"/>
      <name val="Bahnschrift"/>
      <family val="2"/>
    </font>
    <font>
      <sz val="11"/>
      <color indexed="9"/>
      <name val="Bahnschrift"/>
      <family val="2"/>
    </font>
    <font>
      <b/>
      <sz val="10"/>
      <color indexed="63"/>
      <name val="Bahnschrift"/>
      <family val="2"/>
    </font>
    <font>
      <b/>
      <sz val="10"/>
      <name val="Bahnschrift"/>
      <family val="2"/>
    </font>
    <font>
      <sz val="10"/>
      <name val="Bahnschrift"/>
      <family val="2"/>
    </font>
    <font>
      <sz val="9"/>
      <name val="Bahnschrift"/>
      <family val="2"/>
    </font>
    <font>
      <sz val="11"/>
      <color theme="1"/>
      <name val="Calibri"/>
      <family val="2"/>
      <scheme val="minor"/>
    </font>
    <font>
      <sz val="11"/>
      <color theme="1"/>
      <name val="Calibri"/>
      <family val="2"/>
    </font>
    <font>
      <sz val="10"/>
      <color rgb="FF000000"/>
      <name val="Times New Roman"/>
      <family val="1"/>
    </font>
    <font>
      <sz val="11"/>
      <color theme="1"/>
      <name val="Bahnschrift"/>
      <family val="2"/>
    </font>
    <font>
      <b/>
      <sz val="10.5"/>
      <color theme="1"/>
      <name val="Bahnschrift"/>
      <family val="2"/>
    </font>
    <font>
      <sz val="10.5"/>
      <color theme="1"/>
      <name val="Bahnschrift"/>
      <family val="2"/>
    </font>
    <font>
      <b/>
      <sz val="11"/>
      <color theme="1"/>
      <name val="Bahnschrift"/>
      <family val="2"/>
    </font>
    <font>
      <u val="singleAccounting"/>
      <sz val="11"/>
      <color theme="1"/>
      <name val="Bahnschrift"/>
      <family val="2"/>
    </font>
    <font>
      <b/>
      <sz val="12"/>
      <color theme="1"/>
      <name val="Bahnschrift"/>
      <family val="2"/>
    </font>
    <font>
      <b/>
      <sz val="11"/>
      <color theme="0"/>
      <name val="Bahnschrift"/>
      <family val="2"/>
    </font>
    <font>
      <sz val="11"/>
      <color theme="0"/>
      <name val="Bahnschrift"/>
      <family val="2"/>
    </font>
    <font>
      <b/>
      <sz val="10"/>
      <color rgb="FF231F20"/>
      <name val="Bahnschrift"/>
      <family val="2"/>
    </font>
    <font>
      <sz val="10"/>
      <color rgb="FF231F20"/>
      <name val="Bahnschrift"/>
      <family val="2"/>
    </font>
    <font>
      <sz val="10"/>
      <color theme="1"/>
      <name val="Bahnschrift"/>
      <family val="2"/>
    </font>
    <font>
      <sz val="11"/>
      <color rgb="FFFFFF00"/>
      <name val="Bahnschrift"/>
      <family val="2"/>
    </font>
    <font>
      <b/>
      <sz val="18"/>
      <color theme="1"/>
      <name val="Bahnschrift"/>
      <family val="2"/>
    </font>
    <font>
      <b/>
      <u/>
      <sz val="11"/>
      <color theme="1"/>
      <name val="Bahnschrift"/>
      <family val="2"/>
    </font>
    <font>
      <i/>
      <sz val="11"/>
      <color theme="1"/>
      <name val="Bahnschrift"/>
      <family val="2"/>
    </font>
    <font>
      <sz val="11"/>
      <color rgb="FF000000"/>
      <name val="Bahnschrift"/>
      <family val="2"/>
    </font>
    <font>
      <b/>
      <sz val="11"/>
      <color rgb="FF000000"/>
      <name val="Bahnschrift"/>
      <family val="2"/>
    </font>
    <font>
      <b/>
      <sz val="11"/>
      <color theme="1"/>
      <name val="Arial"/>
      <family val="2"/>
    </font>
    <font>
      <sz val="11"/>
      <color theme="1"/>
      <name val="Arial"/>
      <family val="2"/>
    </font>
    <font>
      <b/>
      <sz val="10"/>
      <color theme="1"/>
      <name val="Bahnschrift"/>
      <family val="2"/>
    </font>
    <font>
      <b/>
      <sz val="9"/>
      <color theme="1"/>
      <name val="Bahnschrift"/>
      <family val="2"/>
    </font>
    <font>
      <sz val="12"/>
      <color theme="1"/>
      <name val="Bahnschrift"/>
      <family val="2"/>
    </font>
    <font>
      <u/>
      <sz val="11"/>
      <color theme="1"/>
      <name val="Bahnschrift"/>
      <family val="2"/>
    </font>
    <font>
      <sz val="10"/>
      <color indexed="8"/>
      <name val="Arial"/>
      <family val="2"/>
    </font>
    <font>
      <sz val="10"/>
      <color theme="1"/>
      <name val="Cambria"/>
      <family val="1"/>
    </font>
    <font>
      <b/>
      <sz val="10"/>
      <color theme="1"/>
      <name val="Calibri"/>
      <family val="2"/>
      <scheme val="minor"/>
    </font>
    <font>
      <b/>
      <sz val="10"/>
      <name val="Calibri"/>
      <family val="2"/>
      <scheme val="minor"/>
    </font>
    <font>
      <b/>
      <sz val="10"/>
      <color rgb="FFFF0000"/>
      <name val="Cambria"/>
      <family val="1"/>
    </font>
    <font>
      <b/>
      <sz val="10"/>
      <color theme="1"/>
      <name val="Cambria"/>
      <family val="1"/>
    </font>
    <font>
      <sz val="10"/>
      <name val="Calibri"/>
      <family val="2"/>
      <scheme val="minor"/>
    </font>
    <font>
      <b/>
      <sz val="10"/>
      <name val="Arial"/>
      <family val="2"/>
    </font>
    <font>
      <b/>
      <u/>
      <sz val="10"/>
      <name val="Arial"/>
      <family val="2"/>
    </font>
    <font>
      <b/>
      <sz val="10"/>
      <color rgb="FF2D4383"/>
      <name val="Segoe UI"/>
      <family val="2"/>
    </font>
    <font>
      <b/>
      <sz val="10"/>
      <color theme="1"/>
      <name val="Segoe UI"/>
      <family val="2"/>
    </font>
    <font>
      <b/>
      <u/>
      <sz val="11"/>
      <color theme="1"/>
      <name val="Arial"/>
      <family val="2"/>
    </font>
    <font>
      <sz val="16"/>
      <color theme="1"/>
      <name val="Calibri"/>
      <family val="2"/>
      <scheme val="minor"/>
    </font>
    <font>
      <sz val="10.5"/>
      <color rgb="FFFF0000"/>
      <name val="Bahnschrift"/>
      <family val="2"/>
    </font>
    <font>
      <b/>
      <sz val="11"/>
      <name val="Arial"/>
      <family val="2"/>
    </font>
    <font>
      <sz val="11"/>
      <name val="Arial"/>
      <family val="2"/>
    </font>
    <font>
      <sz val="11"/>
      <name val="Calibri"/>
      <family val="2"/>
      <scheme val="minor"/>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7E6E6"/>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1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rgb="FF231F20"/>
      </left>
      <right style="thin">
        <color rgb="FF231F20"/>
      </right>
      <top style="thin">
        <color rgb="FF231F20"/>
      </top>
      <bottom/>
      <diagonal/>
    </border>
    <border>
      <left/>
      <right style="thin">
        <color rgb="FF231F20"/>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style="thin">
        <color rgb="FF231F20"/>
      </right>
      <top/>
      <bottom/>
      <diagonal/>
    </border>
    <border>
      <left style="thin">
        <color indexed="64"/>
      </left>
      <right style="thin">
        <color rgb="FF231F20"/>
      </right>
      <top style="thin">
        <color indexed="64"/>
      </top>
      <bottom style="thin">
        <color indexed="64"/>
      </bottom>
      <diagonal/>
    </border>
    <border>
      <left style="thin">
        <color rgb="FF231F20"/>
      </left>
      <right/>
      <top/>
      <bottom/>
      <diagonal/>
    </border>
    <border>
      <left/>
      <right style="thin">
        <color rgb="FF231F20"/>
      </right>
      <top/>
      <bottom/>
      <diagonal/>
    </border>
    <border>
      <left style="thin">
        <color rgb="FF000000"/>
      </left>
      <right style="thin">
        <color rgb="FF000000"/>
      </right>
      <top style="thin">
        <color rgb="FF000000"/>
      </top>
      <bottom style="thin">
        <color rgb="FF000000"/>
      </bottom>
      <diagonal/>
    </border>
    <border>
      <left/>
      <right style="thin">
        <color rgb="FF231F20"/>
      </right>
      <top style="thin">
        <color rgb="FF231F20"/>
      </top>
      <bottom/>
      <diagonal/>
    </border>
    <border>
      <left style="thin">
        <color rgb="FF231F20"/>
      </left>
      <right/>
      <top style="thin">
        <color rgb="FF231F20"/>
      </top>
      <bottom style="thin">
        <color rgb="FF231F2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231F20"/>
      </left>
      <right style="thin">
        <color indexed="64"/>
      </right>
      <top style="thin">
        <color rgb="FF231F20"/>
      </top>
      <bottom/>
      <diagonal/>
    </border>
    <border>
      <left style="thin">
        <color rgb="FF231F20"/>
      </left>
      <right style="thin">
        <color indexed="64"/>
      </right>
      <top/>
      <bottom/>
      <diagonal/>
    </border>
    <border>
      <left style="thin">
        <color rgb="FF231F20"/>
      </left>
      <right style="thin">
        <color indexed="64"/>
      </right>
      <top/>
      <bottom style="thin">
        <color rgb="FF231F20"/>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47">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165" fontId="34" fillId="0" borderId="0" applyFont="0" applyFill="0" applyBorder="0" applyAlignment="0" applyProtection="0"/>
    <xf numFmtId="166" fontId="1" fillId="0" borderId="0" applyFont="0" applyFill="0" applyBorder="0" applyAlignment="0" applyProtection="0"/>
    <xf numFmtId="173" fontId="34" fillId="0" borderId="0" applyFont="0" applyFill="0" applyBorder="0" applyAlignment="0" applyProtection="0"/>
    <xf numFmtId="165" fontId="1"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43" fontId="34"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164" fontId="1" fillId="0" borderId="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34"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3"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34" fillId="0" borderId="0"/>
    <xf numFmtId="0" fontId="1" fillId="0" borderId="0"/>
    <xf numFmtId="0" fontId="34" fillId="0" borderId="0"/>
    <xf numFmtId="0" fontId="34" fillId="0" borderId="0"/>
    <xf numFmtId="0" fontId="34" fillId="0" borderId="0"/>
    <xf numFmtId="0" fontId="36" fillId="0" borderId="0"/>
    <xf numFmtId="0" fontId="1" fillId="0" borderId="0"/>
    <xf numFmtId="0" fontId="1" fillId="0" borderId="0"/>
    <xf numFmtId="0" fontId="35" fillId="0" borderId="0"/>
    <xf numFmtId="0" fontId="1" fillId="0" borderId="0"/>
    <xf numFmtId="0" fontId="1" fillId="0" borderId="0"/>
    <xf numFmtId="166" fontId="15" fillId="0" borderId="0"/>
    <xf numFmtId="0" fontId="1" fillId="0" borderId="0"/>
    <xf numFmtId="171" fontId="15" fillId="0" borderId="0"/>
    <xf numFmtId="171" fontId="15" fillId="0" borderId="0"/>
    <xf numFmtId="172" fontId="15" fillId="0" borderId="0"/>
    <xf numFmtId="0" fontId="15" fillId="0" borderId="0"/>
    <xf numFmtId="0" fontId="34" fillId="0" borderId="0"/>
    <xf numFmtId="0" fontId="34" fillId="0" borderId="0"/>
    <xf numFmtId="0" fontId="34" fillId="0" borderId="0"/>
    <xf numFmtId="0" fontId="1" fillId="23" borderId="7" applyNumberFormat="0" applyAlignment="0" applyProtection="0"/>
    <xf numFmtId="0" fontId="1" fillId="23" borderId="7" applyNumberFormat="0" applyAlignment="0" applyProtection="0"/>
    <xf numFmtId="0" fontId="16" fillId="20" borderId="8" applyNumberFormat="0" applyAlignment="0" applyProtection="0"/>
    <xf numFmtId="0" fontId="16" fillId="20" borderId="8" applyNumberFormat="0" applyAlignment="0" applyProtection="0"/>
    <xf numFmtId="9" fontId="3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xf numFmtId="9" fontId="1" fillId="0" borderId="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165" fontId="34" fillId="0" borderId="0" applyFont="0" applyFill="0" applyBorder="0" applyAlignment="0" applyProtection="0"/>
    <xf numFmtId="0" fontId="1" fillId="0" borderId="0"/>
    <xf numFmtId="0" fontId="1" fillId="0" borderId="0"/>
  </cellStyleXfs>
  <cellXfs count="817">
    <xf numFmtId="0" fontId="0" fillId="0" borderId="0" xfId="0"/>
    <xf numFmtId="0" fontId="37" fillId="0" borderId="0" xfId="0" applyFont="1"/>
    <xf numFmtId="0" fontId="38" fillId="24" borderId="15" xfId="0" applyFont="1" applyFill="1" applyBorder="1" applyAlignment="1">
      <alignment horizontal="center" vertical="center"/>
    </xf>
    <xf numFmtId="0" fontId="38" fillId="24" borderId="16" xfId="0" applyFont="1" applyFill="1" applyBorder="1" applyAlignment="1">
      <alignment horizontal="center" vertical="center"/>
    </xf>
    <xf numFmtId="0" fontId="39" fillId="25" borderId="18" xfId="0" applyFont="1" applyFill="1" applyBorder="1" applyAlignment="1">
      <alignment horizontal="right"/>
    </xf>
    <xf numFmtId="0" fontId="40" fillId="25" borderId="19" xfId="0" applyFont="1" applyFill="1" applyBorder="1" applyAlignment="1">
      <alignment horizontal="justify"/>
    </xf>
    <xf numFmtId="0" fontId="39" fillId="25" borderId="19" xfId="0" applyFont="1" applyFill="1" applyBorder="1" applyAlignment="1">
      <alignment horizontal="center"/>
    </xf>
    <xf numFmtId="166" fontId="39" fillId="0" borderId="14" xfId="55" applyNumberFormat="1" applyFont="1" applyFill="1" applyBorder="1" applyAlignment="1">
      <alignment horizontal="justify"/>
    </xf>
    <xf numFmtId="166" fontId="37" fillId="0" borderId="0" xfId="0" applyNumberFormat="1" applyFont="1"/>
    <xf numFmtId="0" fontId="39" fillId="25" borderId="21" xfId="0" applyFont="1" applyFill="1" applyBorder="1" applyAlignment="1">
      <alignment horizontal="center"/>
    </xf>
    <xf numFmtId="166" fontId="39" fillId="0" borderId="21" xfId="55" applyNumberFormat="1" applyFont="1" applyFill="1" applyBorder="1" applyAlignment="1"/>
    <xf numFmtId="165" fontId="37" fillId="0" borderId="0" xfId="55" applyFont="1"/>
    <xf numFmtId="0" fontId="37" fillId="25" borderId="23" xfId="0" applyFont="1" applyFill="1" applyBorder="1"/>
    <xf numFmtId="0" fontId="37" fillId="25" borderId="0" xfId="0" applyFont="1" applyFill="1"/>
    <xf numFmtId="166" fontId="37" fillId="25" borderId="0" xfId="0" applyNumberFormat="1" applyFont="1" applyFill="1"/>
    <xf numFmtId="0" fontId="37" fillId="0" borderId="23" xfId="0" applyFont="1" applyBorder="1"/>
    <xf numFmtId="0" fontId="40" fillId="25" borderId="23" xfId="0" applyFont="1" applyFill="1" applyBorder="1"/>
    <xf numFmtId="166" fontId="37" fillId="25" borderId="24" xfId="0" applyNumberFormat="1" applyFont="1" applyFill="1" applyBorder="1"/>
    <xf numFmtId="0" fontId="37" fillId="25" borderId="25" xfId="0" applyFont="1" applyFill="1" applyBorder="1"/>
    <xf numFmtId="0" fontId="37" fillId="25" borderId="26" xfId="0" applyFont="1" applyFill="1" applyBorder="1"/>
    <xf numFmtId="166" fontId="37" fillId="25" borderId="26" xfId="0" applyNumberFormat="1" applyFont="1" applyFill="1" applyBorder="1"/>
    <xf numFmtId="0" fontId="38" fillId="24" borderId="16" xfId="0" applyFont="1" applyFill="1" applyBorder="1" applyAlignment="1">
      <alignment horizontal="center" vertical="center" wrapText="1"/>
    </xf>
    <xf numFmtId="0" fontId="38" fillId="24" borderId="17" xfId="0" applyFont="1" applyFill="1" applyBorder="1" applyAlignment="1">
      <alignment horizontal="center" vertical="center" wrapText="1"/>
    </xf>
    <xf numFmtId="0" fontId="37" fillId="0" borderId="0" xfId="0" applyFont="1" applyAlignment="1">
      <alignment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166" fontId="37" fillId="25" borderId="22" xfId="55" applyNumberFormat="1" applyFont="1" applyFill="1" applyBorder="1" applyAlignment="1">
      <alignment wrapText="1"/>
    </xf>
    <xf numFmtId="0" fontId="37" fillId="0" borderId="23" xfId="0" applyFont="1" applyBorder="1" applyAlignment="1">
      <alignment wrapText="1"/>
    </xf>
    <xf numFmtId="166" fontId="37" fillId="0" borderId="0" xfId="0" applyNumberFormat="1" applyFont="1" applyAlignment="1">
      <alignment wrapText="1"/>
    </xf>
    <xf numFmtId="165" fontId="37" fillId="0" borderId="0" xfId="55" applyFont="1" applyAlignment="1">
      <alignment wrapText="1"/>
    </xf>
    <xf numFmtId="0" fontId="37" fillId="0" borderId="11" xfId="0" applyFont="1" applyBorder="1" applyAlignment="1">
      <alignment horizontal="center" vertical="center" wrapText="1"/>
    </xf>
    <xf numFmtId="166" fontId="37" fillId="0" borderId="11" xfId="55" applyNumberFormat="1" applyFont="1" applyFill="1" applyBorder="1" applyAlignment="1">
      <alignment wrapText="1"/>
    </xf>
    <xf numFmtId="166" fontId="37" fillId="25" borderId="28" xfId="55" applyNumberFormat="1" applyFont="1" applyFill="1" applyBorder="1" applyAlignment="1">
      <alignment wrapText="1"/>
    </xf>
    <xf numFmtId="166" fontId="37" fillId="0" borderId="19" xfId="55" applyNumberFormat="1" applyFont="1" applyFill="1" applyBorder="1" applyAlignment="1">
      <alignment wrapText="1"/>
    </xf>
    <xf numFmtId="166" fontId="37" fillId="25" borderId="20" xfId="55" applyNumberFormat="1" applyFont="1" applyFill="1" applyBorder="1" applyAlignment="1">
      <alignment wrapText="1"/>
    </xf>
    <xf numFmtId="0" fontId="37" fillId="0" borderId="24" xfId="0" applyFont="1" applyBorder="1" applyAlignment="1">
      <alignment wrapText="1"/>
    </xf>
    <xf numFmtId="0" fontId="40" fillId="25" borderId="0" xfId="0" applyFont="1" applyFill="1"/>
    <xf numFmtId="0" fontId="37" fillId="0" borderId="25" xfId="0" applyFont="1" applyBorder="1" applyAlignment="1">
      <alignment wrapText="1"/>
    </xf>
    <xf numFmtId="0" fontId="37" fillId="0" borderId="26" xfId="0" applyFont="1" applyBorder="1" applyAlignment="1">
      <alignment wrapText="1"/>
    </xf>
    <xf numFmtId="0" fontId="37" fillId="0" borderId="27" xfId="0" applyFont="1" applyBorder="1" applyAlignment="1">
      <alignment wrapText="1"/>
    </xf>
    <xf numFmtId="0" fontId="24" fillId="0" borderId="15" xfId="100" applyFont="1" applyBorder="1" applyAlignment="1">
      <alignment horizontal="center" wrapText="1"/>
    </xf>
    <xf numFmtId="0" fontId="24" fillId="0" borderId="30" xfId="100" applyFont="1" applyBorder="1" applyAlignment="1">
      <alignment horizontal="center"/>
    </xf>
    <xf numFmtId="170" fontId="24" fillId="0" borderId="10" xfId="100" applyNumberFormat="1" applyFont="1" applyBorder="1" applyAlignment="1">
      <alignment horizontal="left"/>
    </xf>
    <xf numFmtId="0" fontId="25" fillId="0" borderId="0" xfId="100" applyFont="1"/>
    <xf numFmtId="0" fontId="25" fillId="0" borderId="31" xfId="100" applyFont="1" applyBorder="1"/>
    <xf numFmtId="166" fontId="25" fillId="0" borderId="32" xfId="55" applyNumberFormat="1" applyFont="1" applyFill="1" applyBorder="1"/>
    <xf numFmtId="166" fontId="25" fillId="0" borderId="31" xfId="55" applyNumberFormat="1" applyFont="1" applyFill="1" applyBorder="1" applyAlignment="1">
      <alignment horizontal="center"/>
    </xf>
    <xf numFmtId="166" fontId="25" fillId="0" borderId="32" xfId="55" applyNumberFormat="1" applyFont="1" applyFill="1" applyBorder="1" applyAlignment="1">
      <alignment horizontal="center"/>
    </xf>
    <xf numFmtId="166" fontId="25" fillId="0" borderId="24" xfId="55" applyNumberFormat="1" applyFont="1" applyFill="1" applyBorder="1" applyAlignment="1">
      <alignment horizontal="center"/>
    </xf>
    <xf numFmtId="0" fontId="25" fillId="0" borderId="30" xfId="100" applyFont="1" applyBorder="1" applyAlignment="1">
      <alignment horizontal="center"/>
    </xf>
    <xf numFmtId="166" fontId="25" fillId="0" borderId="11" xfId="55" applyNumberFormat="1" applyFont="1" applyFill="1" applyBorder="1"/>
    <xf numFmtId="170" fontId="24" fillId="0" borderId="10" xfId="100" applyNumberFormat="1" applyFont="1" applyBorder="1"/>
    <xf numFmtId="170" fontId="24" fillId="0" borderId="0" xfId="100" applyNumberFormat="1" applyFont="1"/>
    <xf numFmtId="170" fontId="24" fillId="0" borderId="31" xfId="100" applyNumberFormat="1" applyFont="1" applyBorder="1"/>
    <xf numFmtId="166" fontId="25" fillId="0" borderId="31" xfId="55" applyNumberFormat="1" applyFont="1" applyFill="1" applyBorder="1"/>
    <xf numFmtId="166" fontId="25" fillId="0" borderId="24" xfId="55" applyNumberFormat="1" applyFont="1" applyFill="1" applyBorder="1"/>
    <xf numFmtId="170" fontId="25" fillId="0" borderId="10" xfId="100" applyNumberFormat="1" applyFont="1" applyBorder="1" applyAlignment="1">
      <alignment horizontal="left"/>
    </xf>
    <xf numFmtId="170" fontId="24" fillId="0" borderId="0" xfId="100" applyNumberFormat="1" applyFont="1" applyAlignment="1">
      <alignment horizontal="left"/>
    </xf>
    <xf numFmtId="170" fontId="24" fillId="0" borderId="31" xfId="100" applyNumberFormat="1" applyFont="1" applyBorder="1" applyAlignment="1">
      <alignment horizontal="left"/>
    </xf>
    <xf numFmtId="166" fontId="37" fillId="0" borderId="31" xfId="55" applyNumberFormat="1" applyFont="1" applyBorder="1"/>
    <xf numFmtId="0" fontId="25" fillId="0" borderId="10" xfId="100" applyFont="1" applyBorder="1"/>
    <xf numFmtId="166" fontId="25" fillId="0" borderId="11" xfId="55" applyNumberFormat="1" applyFont="1" applyFill="1" applyBorder="1" applyProtection="1"/>
    <xf numFmtId="166" fontId="25" fillId="0" borderId="24" xfId="55" applyNumberFormat="1" applyFont="1" applyFill="1" applyBorder="1" applyProtection="1"/>
    <xf numFmtId="166" fontId="37" fillId="0" borderId="11" xfId="55" applyNumberFormat="1" applyFont="1" applyFill="1" applyBorder="1"/>
    <xf numFmtId="166" fontId="25" fillId="0" borderId="19" xfId="55" applyNumberFormat="1" applyFont="1" applyFill="1" applyBorder="1" applyProtection="1"/>
    <xf numFmtId="166" fontId="37" fillId="0" borderId="33" xfId="55" applyNumberFormat="1" applyFont="1" applyBorder="1"/>
    <xf numFmtId="166" fontId="25" fillId="0" borderId="19" xfId="55" applyNumberFormat="1" applyFont="1" applyFill="1" applyBorder="1"/>
    <xf numFmtId="166" fontId="25" fillId="0" borderId="34" xfId="55" applyNumberFormat="1" applyFont="1" applyFill="1" applyBorder="1" applyProtection="1"/>
    <xf numFmtId="166" fontId="25" fillId="0" borderId="31" xfId="55" applyNumberFormat="1" applyFont="1" applyFill="1" applyBorder="1" applyProtection="1"/>
    <xf numFmtId="170" fontId="25" fillId="0" borderId="10" xfId="100" applyNumberFormat="1" applyFont="1" applyBorder="1"/>
    <xf numFmtId="170" fontId="25" fillId="0" borderId="0" xfId="100" applyNumberFormat="1" applyFont="1"/>
    <xf numFmtId="170" fontId="25" fillId="0" borderId="31" xfId="100" applyNumberFormat="1" applyFont="1" applyBorder="1"/>
    <xf numFmtId="166" fontId="25" fillId="0" borderId="33" xfId="55" applyNumberFormat="1" applyFont="1" applyFill="1" applyBorder="1"/>
    <xf numFmtId="166" fontId="25" fillId="0" borderId="34" xfId="55" applyNumberFormat="1" applyFont="1" applyFill="1" applyBorder="1"/>
    <xf numFmtId="0" fontId="24" fillId="0" borderId="10" xfId="100" applyFont="1" applyBorder="1"/>
    <xf numFmtId="166" fontId="25" fillId="0" borderId="33" xfId="55" applyNumberFormat="1" applyFont="1" applyFill="1" applyBorder="1" applyProtection="1"/>
    <xf numFmtId="166" fontId="24" fillId="0" borderId="11" xfId="55" applyNumberFormat="1" applyFont="1" applyFill="1" applyBorder="1"/>
    <xf numFmtId="166" fontId="24" fillId="0" borderId="31" xfId="55" applyNumberFormat="1" applyFont="1" applyFill="1" applyBorder="1" applyProtection="1"/>
    <xf numFmtId="166" fontId="24" fillId="0" borderId="24" xfId="55" applyNumberFormat="1" applyFont="1" applyFill="1" applyBorder="1" applyProtection="1"/>
    <xf numFmtId="0" fontId="24" fillId="0" borderId="30" xfId="100" quotePrefix="1" applyFont="1" applyBorder="1" applyAlignment="1">
      <alignment horizontal="center"/>
    </xf>
    <xf numFmtId="0" fontId="24" fillId="0" borderId="35" xfId="100" applyFont="1" applyBorder="1" applyAlignment="1">
      <alignment horizontal="center"/>
    </xf>
    <xf numFmtId="170" fontId="24" fillId="0" borderId="36" xfId="100" applyNumberFormat="1" applyFont="1" applyBorder="1"/>
    <xf numFmtId="170" fontId="24" fillId="0" borderId="26" xfId="100" applyNumberFormat="1" applyFont="1" applyBorder="1"/>
    <xf numFmtId="170" fontId="24" fillId="0" borderId="37" xfId="100" applyNumberFormat="1" applyFont="1" applyBorder="1"/>
    <xf numFmtId="166" fontId="25" fillId="0" borderId="38" xfId="55" applyNumberFormat="1" applyFont="1" applyFill="1" applyBorder="1"/>
    <xf numFmtId="166" fontId="24" fillId="0" borderId="39" xfId="55" applyNumberFormat="1" applyFont="1" applyFill="1" applyBorder="1" applyProtection="1"/>
    <xf numFmtId="166" fontId="24" fillId="0" borderId="40" xfId="55" applyNumberFormat="1" applyFont="1" applyFill="1" applyBorder="1" applyProtection="1"/>
    <xf numFmtId="0" fontId="37" fillId="0" borderId="26" xfId="0" applyFont="1" applyBorder="1"/>
    <xf numFmtId="166" fontId="37" fillId="0" borderId="26" xfId="0" applyNumberFormat="1" applyFont="1" applyBorder="1"/>
    <xf numFmtId="166" fontId="37" fillId="0" borderId="27" xfId="0" applyNumberFormat="1" applyFont="1" applyBorder="1"/>
    <xf numFmtId="0" fontId="37" fillId="0" borderId="0" xfId="0" applyFont="1" applyAlignment="1">
      <alignment horizontal="left"/>
    </xf>
    <xf numFmtId="0" fontId="37" fillId="0" borderId="0" xfId="0" applyFont="1" applyAlignment="1">
      <alignment horizontal="center"/>
    </xf>
    <xf numFmtId="166" fontId="37" fillId="0" borderId="0" xfId="0" applyNumberFormat="1" applyFont="1" applyAlignment="1">
      <alignment horizontal="center"/>
    </xf>
    <xf numFmtId="166" fontId="37" fillId="0" borderId="0" xfId="55" applyNumberFormat="1" applyFont="1"/>
    <xf numFmtId="166" fontId="41" fillId="0" borderId="0" xfId="55" applyNumberFormat="1" applyFont="1"/>
    <xf numFmtId="0" fontId="42" fillId="0" borderId="0" xfId="0" applyFont="1"/>
    <xf numFmtId="0" fontId="42" fillId="24" borderId="14" xfId="0" applyFont="1" applyFill="1" applyBorder="1" applyAlignment="1">
      <alignment horizontal="center"/>
    </xf>
    <xf numFmtId="0" fontId="37" fillId="0" borderId="10" xfId="0" applyFont="1" applyBorder="1"/>
    <xf numFmtId="0" fontId="37" fillId="0" borderId="31" xfId="0" applyFont="1" applyBorder="1"/>
    <xf numFmtId="166" fontId="37" fillId="0" borderId="11" xfId="55" applyNumberFormat="1" applyFont="1" applyBorder="1"/>
    <xf numFmtId="0" fontId="37" fillId="0" borderId="41" xfId="0" applyFont="1" applyBorder="1"/>
    <xf numFmtId="0" fontId="37" fillId="0" borderId="42" xfId="0" applyFont="1" applyBorder="1"/>
    <xf numFmtId="0" fontId="37" fillId="0" borderId="33" xfId="0" applyFont="1" applyBorder="1"/>
    <xf numFmtId="166" fontId="37" fillId="0" borderId="19" xfId="55" applyNumberFormat="1" applyFont="1" applyBorder="1"/>
    <xf numFmtId="0" fontId="42" fillId="24" borderId="14" xfId="0" applyFont="1" applyFill="1" applyBorder="1" applyAlignment="1">
      <alignment horizontal="center" vertical="center" wrapText="1"/>
    </xf>
    <xf numFmtId="0" fontId="37" fillId="0" borderId="43" xfId="0" applyFont="1" applyBorder="1"/>
    <xf numFmtId="0" fontId="37" fillId="0" borderId="44" xfId="0" applyFont="1" applyBorder="1"/>
    <xf numFmtId="0" fontId="37" fillId="0" borderId="45" xfId="0" applyFont="1" applyBorder="1"/>
    <xf numFmtId="166" fontId="37" fillId="0" borderId="21" xfId="55" applyNumberFormat="1" applyFont="1" applyBorder="1"/>
    <xf numFmtId="0" fontId="40" fillId="0" borderId="12" xfId="0" applyFont="1" applyBorder="1"/>
    <xf numFmtId="0" fontId="40" fillId="0" borderId="13" xfId="0" applyFont="1" applyBorder="1"/>
    <xf numFmtId="0" fontId="40" fillId="0" borderId="46" xfId="0" applyFont="1" applyBorder="1"/>
    <xf numFmtId="166" fontId="40" fillId="0" borderId="14" xfId="55" applyNumberFormat="1" applyFont="1" applyBorder="1"/>
    <xf numFmtId="0" fontId="37" fillId="0" borderId="0" xfId="0" applyFont="1" applyAlignment="1">
      <alignment vertical="top"/>
    </xf>
    <xf numFmtId="0" fontId="37" fillId="0" borderId="0" xfId="0" quotePrefix="1" applyFont="1" applyAlignment="1">
      <alignment vertical="top"/>
    </xf>
    <xf numFmtId="0" fontId="40" fillId="0" borderId="0" xfId="0" applyFont="1" applyAlignment="1">
      <alignment vertical="top"/>
    </xf>
    <xf numFmtId="0" fontId="37" fillId="0" borderId="0" xfId="0" applyFont="1" applyAlignment="1">
      <alignment vertical="top" wrapText="1"/>
    </xf>
    <xf numFmtId="0" fontId="37" fillId="0" borderId="0" xfId="0" applyFont="1" applyAlignment="1">
      <alignment horizontal="justify" vertical="top" wrapText="1"/>
    </xf>
    <xf numFmtId="0" fontId="40" fillId="0" borderId="0" xfId="0" quotePrefix="1" applyFont="1" applyAlignment="1">
      <alignment vertical="top"/>
    </xf>
    <xf numFmtId="0" fontId="43" fillId="0" borderId="0" xfId="0" applyFont="1" applyAlignment="1">
      <alignment vertical="top"/>
    </xf>
    <xf numFmtId="0" fontId="44" fillId="0" borderId="0" xfId="0" applyFont="1" applyAlignment="1">
      <alignment vertical="top" wrapText="1"/>
    </xf>
    <xf numFmtId="0" fontId="44" fillId="0" borderId="0" xfId="0" applyFont="1" applyAlignment="1">
      <alignment vertical="top"/>
    </xf>
    <xf numFmtId="0" fontId="42" fillId="0" borderId="0" xfId="0" applyFont="1" applyAlignment="1">
      <alignment horizontal="center" vertical="top"/>
    </xf>
    <xf numFmtId="0" fontId="40" fillId="0" borderId="0" xfId="0" applyFont="1"/>
    <xf numFmtId="0" fontId="40" fillId="0" borderId="43" xfId="0" applyFont="1" applyBorder="1"/>
    <xf numFmtId="0" fontId="37" fillId="0" borderId="21" xfId="0" applyFont="1" applyBorder="1"/>
    <xf numFmtId="0" fontId="40" fillId="0" borderId="10" xfId="0" applyFont="1" applyBorder="1"/>
    <xf numFmtId="0" fontId="37" fillId="0" borderId="11" xfId="0" applyFont="1" applyBorder="1"/>
    <xf numFmtId="0" fontId="40" fillId="0" borderId="41" xfId="0" applyFont="1" applyBorder="1"/>
    <xf numFmtId="0" fontId="40" fillId="0" borderId="14" xfId="0" applyFont="1" applyBorder="1"/>
    <xf numFmtId="0" fontId="37" fillId="0" borderId="13" xfId="0" applyFont="1" applyBorder="1"/>
    <xf numFmtId="0" fontId="37" fillId="0" borderId="46" xfId="0" applyFont="1" applyBorder="1"/>
    <xf numFmtId="0" fontId="37" fillId="0" borderId="14" xfId="0" applyFont="1" applyBorder="1"/>
    <xf numFmtId="166" fontId="40" fillId="0" borderId="0" xfId="55" applyNumberFormat="1" applyFont="1" applyBorder="1"/>
    <xf numFmtId="166" fontId="45" fillId="0" borderId="65" xfId="55" applyNumberFormat="1" applyFont="1" applyFill="1" applyBorder="1" applyAlignment="1">
      <alignment horizontal="center" vertical="center" wrapText="1"/>
    </xf>
    <xf numFmtId="166" fontId="31" fillId="0" borderId="21" xfId="55" applyNumberFormat="1" applyFont="1" applyFill="1" applyBorder="1" applyAlignment="1">
      <alignment horizontal="center" vertical="center" wrapText="1"/>
    </xf>
    <xf numFmtId="166" fontId="40" fillId="0" borderId="21" xfId="55" applyNumberFormat="1" applyFont="1" applyFill="1" applyBorder="1" applyAlignment="1">
      <alignment horizontal="center" vertical="center" wrapText="1"/>
    </xf>
    <xf numFmtId="166" fontId="40" fillId="0" borderId="14" xfId="55" applyNumberFormat="1" applyFont="1" applyFill="1" applyBorder="1" applyAlignment="1">
      <alignment horizontal="center" vertical="center"/>
    </xf>
    <xf numFmtId="166" fontId="37" fillId="0" borderId="11" xfId="55" applyNumberFormat="1" applyFont="1" applyBorder="1" applyAlignment="1">
      <alignment horizontal="center" vertical="center"/>
    </xf>
    <xf numFmtId="174" fontId="37" fillId="0" borderId="11" xfId="55" applyNumberFormat="1" applyFont="1" applyFill="1" applyBorder="1" applyAlignment="1">
      <alignment horizontal="center" vertical="center"/>
    </xf>
    <xf numFmtId="166" fontId="37" fillId="0" borderId="11" xfId="55" applyNumberFormat="1" applyFont="1" applyFill="1" applyBorder="1" applyAlignment="1">
      <alignment horizontal="center" vertical="center"/>
    </xf>
    <xf numFmtId="0" fontId="40" fillId="0" borderId="11" xfId="0" applyFont="1" applyBorder="1"/>
    <xf numFmtId="166" fontId="40" fillId="0" borderId="11" xfId="55" applyNumberFormat="1" applyFont="1" applyBorder="1" applyAlignment="1">
      <alignment horizontal="center" vertical="center"/>
    </xf>
    <xf numFmtId="166" fontId="37" fillId="0" borderId="0" xfId="55" applyNumberFormat="1" applyFont="1" applyFill="1" applyBorder="1" applyAlignment="1">
      <alignment horizontal="center" vertical="center"/>
    </xf>
    <xf numFmtId="166" fontId="31" fillId="0" borderId="14" xfId="55" applyNumberFormat="1" applyFont="1" applyFill="1" applyBorder="1" applyAlignment="1">
      <alignment horizontal="center" vertical="center" wrapText="1"/>
    </xf>
    <xf numFmtId="166" fontId="40" fillId="0" borderId="0" xfId="0" applyNumberFormat="1" applyFont="1"/>
    <xf numFmtId="166" fontId="37" fillId="0" borderId="44" xfId="55" applyNumberFormat="1" applyFont="1" applyFill="1" applyBorder="1"/>
    <xf numFmtId="166" fontId="37" fillId="0" borderId="43" xfId="55" applyNumberFormat="1" applyFont="1" applyFill="1" applyBorder="1"/>
    <xf numFmtId="166" fontId="37" fillId="0" borderId="0" xfId="55" applyNumberFormat="1" applyFont="1" applyFill="1" applyBorder="1"/>
    <xf numFmtId="166" fontId="32" fillId="0" borderId="0" xfId="55" applyNumberFormat="1" applyFont="1" applyFill="1" applyBorder="1" applyAlignment="1">
      <alignment horizontal="right"/>
    </xf>
    <xf numFmtId="166" fontId="37" fillId="0" borderId="0" xfId="55" applyNumberFormat="1" applyFont="1" applyFill="1"/>
    <xf numFmtId="0" fontId="40" fillId="0" borderId="0" xfId="0" applyFont="1" applyAlignment="1">
      <alignment wrapText="1"/>
    </xf>
    <xf numFmtId="166" fontId="45" fillId="0" borderId="66" xfId="55" applyNumberFormat="1" applyFont="1" applyFill="1" applyBorder="1" applyAlignment="1">
      <alignment horizontal="center" vertical="center" wrapText="1"/>
    </xf>
    <xf numFmtId="166" fontId="37" fillId="0" borderId="65" xfId="55" applyNumberFormat="1" applyFont="1" applyFill="1" applyBorder="1" applyAlignment="1">
      <alignment horizontal="left" wrapText="1"/>
    </xf>
    <xf numFmtId="166" fontId="32" fillId="0" borderId="68" xfId="55" applyNumberFormat="1" applyFont="1" applyFill="1" applyBorder="1" applyAlignment="1">
      <alignment horizontal="center" vertical="center" wrapText="1"/>
    </xf>
    <xf numFmtId="166" fontId="37" fillId="0" borderId="68" xfId="55" applyNumberFormat="1" applyFont="1" applyFill="1" applyBorder="1" applyAlignment="1">
      <alignment horizontal="center" vertical="center" wrapText="1"/>
    </xf>
    <xf numFmtId="166" fontId="46" fillId="0" borderId="68" xfId="55" applyNumberFormat="1" applyFont="1" applyFill="1" applyBorder="1" applyAlignment="1">
      <alignment horizontal="center" vertical="center" shrinkToFit="1"/>
    </xf>
    <xf numFmtId="166" fontId="45" fillId="0" borderId="66" xfId="55" applyNumberFormat="1" applyFont="1" applyFill="1" applyBorder="1" applyAlignment="1">
      <alignment horizontal="right" vertical="top" shrinkToFit="1"/>
    </xf>
    <xf numFmtId="166" fontId="37" fillId="0" borderId="65" xfId="55" applyNumberFormat="1" applyFont="1" applyFill="1" applyBorder="1" applyAlignment="1">
      <alignment horizontal="center" vertical="center" wrapText="1"/>
    </xf>
    <xf numFmtId="166" fontId="46" fillId="0" borderId="70" xfId="55" applyNumberFormat="1" applyFont="1" applyFill="1" applyBorder="1" applyAlignment="1">
      <alignment horizontal="center" vertical="center" shrinkToFit="1"/>
    </xf>
    <xf numFmtId="166" fontId="32" fillId="0" borderId="71" xfId="55" applyNumberFormat="1" applyFont="1" applyFill="1" applyBorder="1" applyAlignment="1">
      <alignment horizontal="center" vertical="center" wrapText="1"/>
    </xf>
    <xf numFmtId="166" fontId="45" fillId="0" borderId="66" xfId="55" applyNumberFormat="1" applyFont="1" applyFill="1" applyBorder="1" applyAlignment="1">
      <alignment horizontal="center" vertical="center" shrinkToFit="1"/>
    </xf>
    <xf numFmtId="166" fontId="45" fillId="0" borderId="0" xfId="55" applyNumberFormat="1" applyFont="1" applyFill="1" applyBorder="1" applyAlignment="1">
      <alignment horizontal="right" vertical="top" shrinkToFit="1"/>
    </xf>
    <xf numFmtId="166" fontId="40" fillId="26" borderId="14" xfId="55" applyNumberFormat="1" applyFont="1" applyFill="1" applyBorder="1" applyAlignment="1">
      <alignment horizontal="center" vertical="center" wrapText="1"/>
    </xf>
    <xf numFmtId="166" fontId="37" fillId="0" borderId="14" xfId="55" applyNumberFormat="1" applyFont="1" applyBorder="1"/>
    <xf numFmtId="10" fontId="33" fillId="0" borderId="21" xfId="118" applyNumberFormat="1" applyFont="1" applyFill="1" applyBorder="1" applyAlignment="1">
      <alignment horizontal="center"/>
    </xf>
    <xf numFmtId="166" fontId="40" fillId="26" borderId="14" xfId="55" applyNumberFormat="1" applyFont="1" applyFill="1" applyBorder="1" applyAlignment="1">
      <alignment horizontal="center" wrapText="1"/>
    </xf>
    <xf numFmtId="165" fontId="40" fillId="26" borderId="14" xfId="55" applyFont="1" applyFill="1" applyBorder="1" applyAlignment="1">
      <alignment horizontal="center" wrapText="1"/>
    </xf>
    <xf numFmtId="166" fontId="37" fillId="0" borderId="21" xfId="55" applyNumberFormat="1" applyFont="1" applyFill="1" applyBorder="1"/>
    <xf numFmtId="0" fontId="49" fillId="25" borderId="0" xfId="0" applyFont="1" applyFill="1" applyAlignment="1">
      <alignment vertical="top"/>
    </xf>
    <xf numFmtId="0" fontId="42" fillId="0" borderId="0" xfId="0" applyFont="1" applyAlignment="1">
      <alignment vertical="top"/>
    </xf>
    <xf numFmtId="166" fontId="40" fillId="0" borderId="14" xfId="55" applyNumberFormat="1" applyFont="1" applyBorder="1" applyAlignment="1"/>
    <xf numFmtId="166" fontId="40" fillId="0" borderId="11" xfId="55" applyNumberFormat="1" applyFont="1" applyBorder="1"/>
    <xf numFmtId="166" fontId="37" fillId="0" borderId="19" xfId="55" applyNumberFormat="1" applyFont="1" applyFill="1" applyBorder="1"/>
    <xf numFmtId="166" fontId="37" fillId="0" borderId="43" xfId="55" applyNumberFormat="1" applyFont="1" applyFill="1" applyBorder="1" applyAlignment="1">
      <alignment horizontal="center" vertical="center"/>
    </xf>
    <xf numFmtId="166" fontId="37" fillId="0" borderId="21" xfId="55" applyNumberFormat="1" applyFont="1" applyFill="1" applyBorder="1" applyAlignment="1">
      <alignment horizontal="center" vertical="center"/>
    </xf>
    <xf numFmtId="166" fontId="37" fillId="0" borderId="10" xfId="55" applyNumberFormat="1" applyFont="1" applyFill="1" applyBorder="1" applyAlignment="1">
      <alignment horizontal="center" vertical="center"/>
    </xf>
    <xf numFmtId="0" fontId="37" fillId="0" borderId="10" xfId="0" applyFont="1" applyBorder="1" applyAlignment="1">
      <alignment horizontal="left"/>
    </xf>
    <xf numFmtId="166" fontId="40" fillId="0" borderId="14" xfId="55" applyNumberFormat="1" applyFont="1" applyFill="1" applyBorder="1"/>
    <xf numFmtId="0" fontId="50" fillId="0" borderId="0" xfId="0" applyFont="1"/>
    <xf numFmtId="0" fontId="40" fillId="0" borderId="30" xfId="0" applyFont="1" applyBorder="1"/>
    <xf numFmtId="0" fontId="37" fillId="0" borderId="24" xfId="0" applyFont="1" applyBorder="1"/>
    <xf numFmtId="0" fontId="51" fillId="0" borderId="30" xfId="0" applyFont="1" applyBorder="1"/>
    <xf numFmtId="0" fontId="37" fillId="0" borderId="30" xfId="0" applyFont="1" applyBorder="1"/>
    <xf numFmtId="165" fontId="37" fillId="0" borderId="31" xfId="55" applyFont="1" applyBorder="1"/>
    <xf numFmtId="166" fontId="37" fillId="0" borderId="24" xfId="55" applyNumberFormat="1" applyFont="1" applyBorder="1"/>
    <xf numFmtId="0" fontId="40" fillId="0" borderId="15" xfId="0" applyFont="1" applyBorder="1"/>
    <xf numFmtId="168" fontId="40" fillId="0" borderId="16" xfId="55" applyNumberFormat="1" applyFont="1" applyBorder="1"/>
    <xf numFmtId="168" fontId="40" fillId="0" borderId="47" xfId="55" applyNumberFormat="1" applyFont="1" applyBorder="1"/>
    <xf numFmtId="168" fontId="40" fillId="0" borderId="48" xfId="55" applyNumberFormat="1" applyFont="1" applyBorder="1"/>
    <xf numFmtId="168" fontId="37" fillId="0" borderId="0" xfId="0" applyNumberFormat="1" applyFont="1"/>
    <xf numFmtId="0" fontId="37" fillId="27" borderId="14" xfId="0" applyFont="1" applyFill="1" applyBorder="1" applyAlignment="1">
      <alignment horizontal="center" vertical="center"/>
    </xf>
    <xf numFmtId="0" fontId="50" fillId="0" borderId="14" xfId="0" applyFont="1" applyBorder="1" applyAlignment="1">
      <alignment vertical="center"/>
    </xf>
    <xf numFmtId="0" fontId="37" fillId="0" borderId="14" xfId="0" applyFont="1" applyBorder="1" applyAlignment="1">
      <alignment horizontal="center" vertical="center"/>
    </xf>
    <xf numFmtId="0" fontId="50" fillId="0" borderId="14" xfId="0" applyFont="1" applyBorder="1"/>
    <xf numFmtId="0" fontId="37" fillId="0" borderId="14" xfId="0" applyFont="1" applyBorder="1" applyAlignment="1">
      <alignment horizontal="center"/>
    </xf>
    <xf numFmtId="168" fontId="37" fillId="0" borderId="14" xfId="59" applyNumberFormat="1" applyFont="1" applyBorder="1" applyAlignment="1">
      <alignment horizontal="center"/>
    </xf>
    <xf numFmtId="168" fontId="37" fillId="0" borderId="14" xfId="59" applyNumberFormat="1" applyFont="1" applyFill="1" applyBorder="1" applyAlignment="1">
      <alignment horizontal="center"/>
    </xf>
    <xf numFmtId="168" fontId="37" fillId="0" borderId="0" xfId="59" applyNumberFormat="1" applyFont="1" applyBorder="1"/>
    <xf numFmtId="168" fontId="37" fillId="0" borderId="31" xfId="59" applyNumberFormat="1" applyFont="1" applyBorder="1"/>
    <xf numFmtId="0" fontId="23" fillId="28" borderId="72" xfId="99" applyFont="1" applyFill="1" applyBorder="1" applyAlignment="1">
      <alignment horizontal="center" vertical="center" wrapText="1"/>
    </xf>
    <xf numFmtId="0" fontId="52" fillId="28" borderId="72" xfId="99" applyFont="1" applyFill="1" applyBorder="1" applyAlignment="1">
      <alignment horizontal="center" vertical="center" wrapText="1"/>
    </xf>
    <xf numFmtId="167" fontId="53" fillId="28" borderId="72" xfId="99" applyNumberFormat="1" applyFont="1" applyFill="1" applyBorder="1" applyAlignment="1">
      <alignment horizontal="center" vertical="top" shrinkToFit="1"/>
    </xf>
    <xf numFmtId="0" fontId="23" fillId="28" borderId="72" xfId="99" applyFont="1" applyFill="1" applyBorder="1" applyAlignment="1">
      <alignment horizontal="left" vertical="top" wrapText="1" indent="1"/>
    </xf>
    <xf numFmtId="0" fontId="23" fillId="0" borderId="72" xfId="99" applyFont="1" applyBorder="1" applyAlignment="1">
      <alignment horizontal="left" vertical="top" wrapText="1" indent="4"/>
    </xf>
    <xf numFmtId="0" fontId="52" fillId="0" borderId="72" xfId="99" applyFont="1" applyBorder="1" applyAlignment="1">
      <alignment horizontal="left" wrapText="1"/>
    </xf>
    <xf numFmtId="166" fontId="52" fillId="0" borderId="72" xfId="55" applyNumberFormat="1" applyFont="1" applyFill="1" applyBorder="1" applyAlignment="1">
      <alignment horizontal="left" wrapText="1"/>
    </xf>
    <xf numFmtId="0" fontId="23" fillId="0" borderId="72" xfId="99" applyFont="1" applyBorder="1" applyAlignment="1">
      <alignment horizontal="left" vertical="top" wrapText="1"/>
    </xf>
    <xf numFmtId="166" fontId="53" fillId="0" borderId="72" xfId="55" applyNumberFormat="1" applyFont="1" applyFill="1" applyBorder="1" applyAlignment="1">
      <alignment horizontal="left" wrapText="1"/>
    </xf>
    <xf numFmtId="0" fontId="27" fillId="0" borderId="72" xfId="99" applyFont="1" applyBorder="1" applyAlignment="1">
      <alignment horizontal="left" vertical="top" wrapText="1"/>
    </xf>
    <xf numFmtId="166" fontId="52" fillId="0" borderId="72" xfId="55" applyNumberFormat="1" applyFont="1" applyFill="1" applyBorder="1" applyAlignment="1">
      <alignment horizontal="left" vertical="top" wrapText="1"/>
    </xf>
    <xf numFmtId="0" fontId="40" fillId="26" borderId="14" xfId="0" applyFont="1" applyFill="1" applyBorder="1" applyAlignment="1">
      <alignment horizontal="center" vertical="center" wrapText="1"/>
    </xf>
    <xf numFmtId="0" fontId="37" fillId="0" borderId="21" xfId="0" applyFont="1" applyBorder="1" applyAlignment="1">
      <alignment horizontal="center" vertical="center"/>
    </xf>
    <xf numFmtId="0" fontId="37" fillId="0" borderId="11" xfId="0" applyFont="1" applyBorder="1" applyAlignment="1">
      <alignment horizontal="center" vertical="center"/>
    </xf>
    <xf numFmtId="165" fontId="37" fillId="0" borderId="11" xfId="55" applyFont="1" applyBorder="1" applyAlignment="1">
      <alignment horizontal="center" vertical="center"/>
    </xf>
    <xf numFmtId="165" fontId="37" fillId="0" borderId="11" xfId="55" applyFont="1" applyBorder="1" applyAlignment="1">
      <alignment horizontal="center" vertical="center" wrapText="1"/>
    </xf>
    <xf numFmtId="0" fontId="40" fillId="0" borderId="10" xfId="0" applyFont="1" applyBorder="1" applyAlignment="1">
      <alignment wrapText="1"/>
    </xf>
    <xf numFmtId="0" fontId="40" fillId="0" borderId="31" xfId="0" applyFont="1" applyBorder="1" applyAlignment="1">
      <alignment wrapText="1"/>
    </xf>
    <xf numFmtId="166" fontId="37" fillId="0" borderId="11" xfId="55" applyNumberFormat="1" applyFont="1" applyBorder="1" applyAlignment="1">
      <alignment horizontal="right" vertical="center"/>
    </xf>
    <xf numFmtId="0" fontId="37" fillId="0" borderId="10" xfId="0" applyFont="1" applyBorder="1" applyAlignment="1">
      <alignment horizontal="left" wrapText="1" indent="1"/>
    </xf>
    <xf numFmtId="0" fontId="37" fillId="0" borderId="31" xfId="0" applyFont="1" applyBorder="1" applyAlignment="1">
      <alignment wrapText="1"/>
    </xf>
    <xf numFmtId="166" fontId="37" fillId="0" borderId="11" xfId="55" applyNumberFormat="1" applyFont="1" applyBorder="1" applyAlignment="1">
      <alignment horizontal="center" vertical="center" wrapText="1"/>
    </xf>
    <xf numFmtId="166" fontId="37" fillId="0" borderId="19" xfId="55" applyNumberFormat="1" applyFont="1" applyBorder="1" applyAlignment="1">
      <alignment horizontal="center" vertical="center"/>
    </xf>
    <xf numFmtId="0" fontId="40" fillId="26" borderId="14" xfId="0" applyFont="1" applyFill="1" applyBorder="1" applyAlignment="1">
      <alignment wrapText="1"/>
    </xf>
    <xf numFmtId="49" fontId="37" fillId="0" borderId="11" xfId="0" applyNumberFormat="1" applyFont="1" applyBorder="1" applyAlignment="1">
      <alignment horizontal="center" vertical="center" wrapText="1"/>
    </xf>
    <xf numFmtId="0" fontId="37" fillId="0" borderId="19" xfId="0" applyFont="1" applyBorder="1" applyAlignment="1">
      <alignment horizontal="center" vertical="center"/>
    </xf>
    <xf numFmtId="0" fontId="40" fillId="26" borderId="12" xfId="0" applyFont="1" applyFill="1" applyBorder="1" applyAlignment="1">
      <alignment horizontal="left" vertical="center" wrapText="1"/>
    </xf>
    <xf numFmtId="0" fontId="40" fillId="26" borderId="13" xfId="0" applyFont="1" applyFill="1" applyBorder="1" applyAlignment="1">
      <alignment horizontal="left" vertical="center" wrapText="1"/>
    </xf>
    <xf numFmtId="0" fontId="40" fillId="26" borderId="14" xfId="0" applyFont="1" applyFill="1" applyBorder="1" applyAlignment="1">
      <alignment horizontal="left" wrapText="1"/>
    </xf>
    <xf numFmtId="0" fontId="40" fillId="0" borderId="21" xfId="0" applyFont="1" applyBorder="1" applyAlignment="1">
      <alignment vertical="center" wrapText="1"/>
    </xf>
    <xf numFmtId="0" fontId="40" fillId="0" borderId="11" xfId="0" applyFont="1" applyBorder="1" applyAlignment="1">
      <alignment horizontal="center" vertical="center" wrapText="1"/>
    </xf>
    <xf numFmtId="166" fontId="40" fillId="0" borderId="50" xfId="55" applyNumberFormat="1" applyFont="1" applyBorder="1"/>
    <xf numFmtId="166" fontId="37" fillId="0" borderId="10" xfId="55" applyNumberFormat="1" applyFont="1" applyBorder="1"/>
    <xf numFmtId="0" fontId="37" fillId="0" borderId="42" xfId="0" applyFont="1" applyBorder="1" applyAlignment="1">
      <alignment vertical="center"/>
    </xf>
    <xf numFmtId="0" fontId="37" fillId="0" borderId="33" xfId="0" applyFont="1" applyBorder="1" applyAlignment="1">
      <alignment vertical="center"/>
    </xf>
    <xf numFmtId="0" fontId="40" fillId="0" borderId="19" xfId="0" applyFont="1" applyBorder="1" applyAlignment="1">
      <alignment horizontal="center" vertical="center" wrapText="1"/>
    </xf>
    <xf numFmtId="0" fontId="37" fillId="0" borderId="0" xfId="0" applyFont="1" applyAlignment="1">
      <alignment horizontal="justify" wrapText="1"/>
    </xf>
    <xf numFmtId="166" fontId="39" fillId="0" borderId="19" xfId="0" applyNumberFormat="1" applyFont="1" applyBorder="1" applyAlignment="1">
      <alignment horizontal="justify"/>
    </xf>
    <xf numFmtId="166" fontId="38" fillId="0" borderId="15" xfId="55" applyNumberFormat="1" applyFont="1" applyFill="1" applyBorder="1" applyAlignment="1">
      <alignment horizontal="justify"/>
    </xf>
    <xf numFmtId="166" fontId="39" fillId="0" borderId="19" xfId="55" applyNumberFormat="1" applyFont="1" applyFill="1" applyBorder="1" applyAlignment="1">
      <alignment horizontal="justify"/>
    </xf>
    <xf numFmtId="166" fontId="40" fillId="0" borderId="14" xfId="55" applyNumberFormat="1" applyFont="1" applyFill="1" applyBorder="1" applyAlignment="1"/>
    <xf numFmtId="166" fontId="40" fillId="0" borderId="11" xfId="55" applyNumberFormat="1" applyFont="1" applyFill="1" applyBorder="1"/>
    <xf numFmtId="14" fontId="37" fillId="0" borderId="0" xfId="0" applyNumberFormat="1" applyFont="1" applyAlignment="1">
      <alignment wrapText="1"/>
    </xf>
    <xf numFmtId="14" fontId="37" fillId="25" borderId="0" xfId="0" applyNumberFormat="1" applyFont="1" applyFill="1"/>
    <xf numFmtId="166" fontId="40" fillId="0" borderId="24" xfId="0" applyNumberFormat="1" applyFont="1" applyBorder="1"/>
    <xf numFmtId="166" fontId="37" fillId="0" borderId="24" xfId="0" applyNumberFormat="1" applyFont="1" applyBorder="1"/>
    <xf numFmtId="165" fontId="37" fillId="0" borderId="24" xfId="0" applyNumberFormat="1" applyFont="1" applyBorder="1"/>
    <xf numFmtId="14" fontId="37" fillId="0" borderId="0" xfId="0" applyNumberFormat="1" applyFont="1" applyAlignment="1">
      <alignment horizontal="left"/>
    </xf>
    <xf numFmtId="166" fontId="37" fillId="0" borderId="31" xfId="0" applyNumberFormat="1" applyFont="1" applyBorder="1"/>
    <xf numFmtId="10" fontId="33" fillId="0" borderId="11" xfId="118" applyNumberFormat="1" applyFont="1" applyFill="1" applyBorder="1" applyAlignment="1">
      <alignment horizontal="center"/>
    </xf>
    <xf numFmtId="10" fontId="33" fillId="0" borderId="19" xfId="118" applyNumberFormat="1" applyFont="1" applyFill="1" applyBorder="1" applyAlignment="1">
      <alignment horizontal="center"/>
    </xf>
    <xf numFmtId="166" fontId="38" fillId="25" borderId="15" xfId="55" applyNumberFormat="1" applyFont="1" applyFill="1" applyBorder="1" applyAlignment="1">
      <alignment horizontal="justify"/>
    </xf>
    <xf numFmtId="166" fontId="39" fillId="25" borderId="38" xfId="0" applyNumberFormat="1" applyFont="1" applyFill="1" applyBorder="1" applyAlignment="1">
      <alignment horizontal="justify"/>
    </xf>
    <xf numFmtId="166" fontId="37" fillId="0" borderId="11" xfId="59" applyNumberFormat="1" applyFont="1" applyFill="1" applyBorder="1"/>
    <xf numFmtId="166" fontId="37" fillId="0" borderId="11" xfId="59" applyNumberFormat="1" applyFont="1" applyBorder="1"/>
    <xf numFmtId="43" fontId="37" fillId="0" borderId="31" xfId="59" applyFont="1" applyBorder="1"/>
    <xf numFmtId="168" fontId="40" fillId="0" borderId="16" xfId="59" applyNumberFormat="1" applyFont="1" applyBorder="1"/>
    <xf numFmtId="168" fontId="40" fillId="0" borderId="47" xfId="59" applyNumberFormat="1" applyFont="1" applyBorder="1"/>
    <xf numFmtId="168" fontId="40" fillId="0" borderId="48" xfId="59" applyNumberFormat="1" applyFont="1" applyBorder="1"/>
    <xf numFmtId="0" fontId="40" fillId="0" borderId="0" xfId="0" applyFont="1" applyAlignment="1">
      <alignment horizontal="left"/>
    </xf>
    <xf numFmtId="10" fontId="33" fillId="0" borderId="45" xfId="118" applyNumberFormat="1" applyFont="1" applyFill="1" applyBorder="1" applyAlignment="1">
      <alignment horizontal="center"/>
    </xf>
    <xf numFmtId="165" fontId="37" fillId="0" borderId="0" xfId="0" applyNumberFormat="1" applyFont="1"/>
    <xf numFmtId="0" fontId="40" fillId="0" borderId="23" xfId="0" applyFont="1" applyBorder="1"/>
    <xf numFmtId="0" fontId="61" fillId="0" borderId="0" xfId="143" applyFont="1" applyAlignment="1">
      <alignment wrapText="1"/>
    </xf>
    <xf numFmtId="0" fontId="62" fillId="24" borderId="81" xfId="0" applyFont="1" applyFill="1" applyBorder="1" applyAlignment="1">
      <alignment horizontal="center" vertical="center"/>
    </xf>
    <xf numFmtId="0" fontId="62" fillId="24" borderId="82" xfId="0" applyFont="1" applyFill="1" applyBorder="1" applyAlignment="1">
      <alignment horizontal="center" vertical="center"/>
    </xf>
    <xf numFmtId="166" fontId="63" fillId="27" borderId="82" xfId="55" applyNumberFormat="1" applyFont="1" applyFill="1" applyBorder="1" applyAlignment="1">
      <alignment horizontal="center" vertical="top" wrapText="1"/>
    </xf>
    <xf numFmtId="166" fontId="63" fillId="24" borderId="82" xfId="55" applyNumberFormat="1" applyFont="1" applyFill="1" applyBorder="1" applyAlignment="1">
      <alignment horizontal="center" vertical="top" wrapText="1"/>
    </xf>
    <xf numFmtId="0" fontId="62" fillId="24" borderId="83" xfId="0" applyFont="1" applyFill="1" applyBorder="1" applyAlignment="1">
      <alignment horizontal="center" vertical="center"/>
    </xf>
    <xf numFmtId="0" fontId="61" fillId="0" borderId="0" xfId="143" applyFont="1" applyAlignment="1">
      <alignment horizontal="center" wrapText="1"/>
    </xf>
    <xf numFmtId="0" fontId="61" fillId="0" borderId="30" xfId="143" applyFont="1" applyBorder="1"/>
    <xf numFmtId="0" fontId="61" fillId="0" borderId="31" xfId="143" applyFont="1" applyBorder="1"/>
    <xf numFmtId="165" fontId="61" fillId="0" borderId="11" xfId="144" applyFont="1" applyBorder="1"/>
    <xf numFmtId="0" fontId="64" fillId="0" borderId="24" xfId="143" applyFont="1" applyBorder="1"/>
    <xf numFmtId="0" fontId="61" fillId="0" borderId="0" xfId="143" applyFont="1"/>
    <xf numFmtId="0" fontId="65" fillId="0" borderId="30" xfId="143" applyFont="1" applyBorder="1"/>
    <xf numFmtId="0" fontId="65" fillId="0" borderId="31" xfId="143" applyFont="1" applyBorder="1"/>
    <xf numFmtId="0" fontId="61" fillId="0" borderId="24" xfId="143" applyFont="1" applyBorder="1"/>
    <xf numFmtId="0" fontId="66" fillId="0" borderId="11" xfId="145" applyFont="1" applyBorder="1" applyAlignment="1">
      <alignment horizontal="left" vertical="center" wrapText="1"/>
    </xf>
    <xf numFmtId="9" fontId="61" fillId="0" borderId="11" xfId="118" applyFont="1" applyBorder="1"/>
    <xf numFmtId="43" fontId="61" fillId="0" borderId="0" xfId="143" applyNumberFormat="1" applyFont="1"/>
    <xf numFmtId="0" fontId="61" fillId="0" borderId="11" xfId="143" applyFont="1" applyBorder="1"/>
    <xf numFmtId="0" fontId="65" fillId="0" borderId="0" xfId="143" applyFont="1"/>
    <xf numFmtId="0" fontId="65" fillId="0" borderId="11" xfId="143" applyFont="1" applyBorder="1"/>
    <xf numFmtId="0" fontId="66" fillId="0" borderId="0" xfId="145" applyFont="1" applyAlignment="1">
      <alignment horizontal="left" vertical="center" wrapText="1"/>
    </xf>
    <xf numFmtId="0" fontId="61" fillId="0" borderId="24" xfId="143" applyFont="1" applyBorder="1" applyAlignment="1">
      <alignment wrapText="1"/>
    </xf>
    <xf numFmtId="0" fontId="61" fillId="0" borderId="35" xfId="143" applyFont="1" applyBorder="1"/>
    <xf numFmtId="0" fontId="61" fillId="0" borderId="37" xfId="143" applyFont="1" applyBorder="1"/>
    <xf numFmtId="165" fontId="61" fillId="0" borderId="38" xfId="144" applyFont="1" applyBorder="1"/>
    <xf numFmtId="9" fontId="61" fillId="0" borderId="38" xfId="118" applyFont="1" applyBorder="1"/>
    <xf numFmtId="0" fontId="61" fillId="0" borderId="27" xfId="143" applyFont="1" applyBorder="1"/>
    <xf numFmtId="165" fontId="61" fillId="0" borderId="0" xfId="144" applyFont="1"/>
    <xf numFmtId="0" fontId="67" fillId="0" borderId="54" xfId="146" applyFont="1" applyBorder="1" applyAlignment="1">
      <alignment horizontal="center" vertical="center" wrapText="1"/>
    </xf>
    <xf numFmtId="43" fontId="1" fillId="0" borderId="0" xfId="59" applyFont="1"/>
    <xf numFmtId="0" fontId="1" fillId="0" borderId="0" xfId="146"/>
    <xf numFmtId="0" fontId="67" fillId="0" borderId="0" xfId="146" applyFont="1" applyAlignment="1">
      <alignment horizontal="center"/>
    </xf>
    <xf numFmtId="0" fontId="68" fillId="0" borderId="0" xfId="146" applyFont="1"/>
    <xf numFmtId="0" fontId="1" fillId="0" borderId="89" xfId="146" applyBorder="1"/>
    <xf numFmtId="0" fontId="67" fillId="0" borderId="89" xfId="146" applyFont="1" applyBorder="1" applyAlignment="1">
      <alignment horizontal="center" vertical="center"/>
    </xf>
    <xf numFmtId="43" fontId="1" fillId="0" borderId="89" xfId="59" applyFont="1" applyBorder="1"/>
    <xf numFmtId="43" fontId="67" fillId="0" borderId="89" xfId="59" applyFont="1" applyBorder="1" applyAlignment="1">
      <alignment horizontal="center"/>
    </xf>
    <xf numFmtId="43" fontId="1" fillId="0" borderId="0" xfId="146" applyNumberFormat="1"/>
    <xf numFmtId="43" fontId="67" fillId="0" borderId="89" xfId="59" applyFont="1" applyBorder="1"/>
    <xf numFmtId="43" fontId="67" fillId="0" borderId="93" xfId="59" applyFont="1" applyBorder="1" applyAlignment="1">
      <alignment horizontal="center"/>
    </xf>
    <xf numFmtId="43" fontId="1" fillId="0" borderId="89" xfId="59" applyFont="1" applyFill="1" applyBorder="1"/>
    <xf numFmtId="43" fontId="1" fillId="0" borderId="89" xfId="146" applyNumberFormat="1" applyBorder="1"/>
    <xf numFmtId="43" fontId="1" fillId="0" borderId="93" xfId="59" applyFont="1" applyFill="1" applyBorder="1"/>
    <xf numFmtId="43" fontId="1" fillId="0" borderId="95" xfId="59" applyFont="1" applyFill="1" applyBorder="1"/>
    <xf numFmtId="0" fontId="1" fillId="0" borderId="95" xfId="146" applyBorder="1"/>
    <xf numFmtId="43" fontId="1" fillId="0" borderId="96" xfId="59" applyFont="1" applyFill="1" applyBorder="1"/>
    <xf numFmtId="43" fontId="1" fillId="0" borderId="0" xfId="59" applyFont="1" applyFill="1"/>
    <xf numFmtId="0" fontId="67" fillId="0" borderId="61" xfId="146" applyFont="1" applyBorder="1" applyAlignment="1">
      <alignment horizontal="center" vertical="center" wrapText="1"/>
    </xf>
    <xf numFmtId="0" fontId="67" fillId="0" borderId="32" xfId="146" applyFont="1" applyBorder="1" applyAlignment="1">
      <alignment horizontal="center" vertical="center" wrapText="1"/>
    </xf>
    <xf numFmtId="43" fontId="67" fillId="0" borderId="32" xfId="59" applyFont="1" applyBorder="1" applyAlignment="1">
      <alignment horizontal="center" vertical="center" wrapText="1"/>
    </xf>
    <xf numFmtId="43" fontId="67" fillId="0" borderId="97" xfId="59" applyFont="1" applyBorder="1" applyAlignment="1">
      <alignment horizontal="center" vertical="center" wrapText="1"/>
    </xf>
    <xf numFmtId="0" fontId="1" fillId="0" borderId="0" xfId="146" applyAlignment="1">
      <alignment horizontal="center" vertical="center" wrapText="1"/>
    </xf>
    <xf numFmtId="14" fontId="1" fillId="0" borderId="89" xfId="146" applyNumberFormat="1" applyBorder="1"/>
    <xf numFmtId="14" fontId="1" fillId="0" borderId="89" xfId="146" applyNumberFormat="1" applyBorder="1" applyAlignment="1">
      <alignment horizontal="right"/>
    </xf>
    <xf numFmtId="43" fontId="67" fillId="0" borderId="89" xfId="59" applyFont="1" applyBorder="1" applyAlignment="1">
      <alignment horizontal="center" vertical="center" wrapText="1"/>
    </xf>
    <xf numFmtId="165" fontId="1" fillId="0" borderId="89" xfId="55" applyFont="1" applyBorder="1"/>
    <xf numFmtId="0" fontId="1" fillId="0" borderId="86" xfId="146" applyBorder="1"/>
    <xf numFmtId="0" fontId="67" fillId="0" borderId="0" xfId="146" applyFont="1"/>
    <xf numFmtId="0" fontId="59" fillId="0" borderId="0" xfId="0" applyFont="1" applyAlignment="1">
      <alignment horizontal="left"/>
    </xf>
    <xf numFmtId="0" fontId="59" fillId="0" borderId="31" xfId="0" applyFont="1" applyBorder="1" applyAlignment="1">
      <alignment horizontal="left"/>
    </xf>
    <xf numFmtId="0" fontId="69" fillId="0" borderId="0" xfId="0" applyFont="1"/>
    <xf numFmtId="0" fontId="40" fillId="0" borderId="14" xfId="0" applyFont="1" applyBorder="1" applyAlignment="1">
      <alignment horizontal="left" wrapText="1"/>
    </xf>
    <xf numFmtId="166" fontId="40" fillId="0" borderId="50" xfId="55" applyNumberFormat="1" applyFont="1" applyFill="1" applyBorder="1"/>
    <xf numFmtId="166" fontId="37" fillId="0" borderId="10" xfId="55" applyNumberFormat="1" applyFont="1" applyFill="1" applyBorder="1"/>
    <xf numFmtId="166" fontId="40" fillId="0" borderId="50" xfId="55" applyNumberFormat="1" applyFont="1" applyFill="1" applyBorder="1" applyAlignment="1">
      <alignment vertical="center"/>
    </xf>
    <xf numFmtId="0" fontId="37" fillId="0" borderId="41" xfId="0" applyFont="1" applyBorder="1" applyAlignment="1">
      <alignment vertical="center"/>
    </xf>
    <xf numFmtId="175" fontId="37" fillId="0" borderId="0" xfId="0" applyNumberFormat="1" applyFont="1" applyAlignment="1">
      <alignment wrapText="1"/>
    </xf>
    <xf numFmtId="174" fontId="61" fillId="0" borderId="11" xfId="144" applyNumberFormat="1" applyFont="1" applyBorder="1"/>
    <xf numFmtId="176" fontId="61" fillId="0" borderId="11" xfId="144" applyNumberFormat="1" applyFont="1" applyBorder="1"/>
    <xf numFmtId="176" fontId="61" fillId="0" borderId="38" xfId="144" applyNumberFormat="1" applyFont="1" applyBorder="1"/>
    <xf numFmtId="0" fontId="70" fillId="0" borderId="0" xfId="0" applyFont="1"/>
    <xf numFmtId="49" fontId="55" fillId="0" borderId="53" xfId="0" applyNumberFormat="1" applyFont="1" applyBorder="1" applyAlignment="1">
      <alignment horizontal="left" vertical="top" indent="3"/>
    </xf>
    <xf numFmtId="165" fontId="0" fillId="0" borderId="0" xfId="55" applyFont="1" applyFill="1"/>
    <xf numFmtId="49" fontId="54" fillId="0" borderId="51" xfId="0" applyNumberFormat="1" applyFont="1" applyBorder="1" applyAlignment="1">
      <alignment horizontal="left" vertical="top" indent="2"/>
    </xf>
    <xf numFmtId="49" fontId="54" fillId="0" borderId="23" xfId="0" applyNumberFormat="1" applyFont="1" applyBorder="1" applyAlignment="1">
      <alignment horizontal="left" vertical="top" indent="2"/>
    </xf>
    <xf numFmtId="49" fontId="54" fillId="0" borderId="25" xfId="0" applyNumberFormat="1" applyFont="1" applyBorder="1" applyAlignment="1">
      <alignment horizontal="left" vertical="top" indent="2"/>
    </xf>
    <xf numFmtId="49" fontId="55" fillId="0" borderId="55" xfId="0" applyNumberFormat="1" applyFont="1" applyBorder="1" applyAlignment="1">
      <alignment horizontal="left" vertical="top" indent="2"/>
    </xf>
    <xf numFmtId="49" fontId="54" fillId="0" borderId="52" xfId="0" applyNumberFormat="1" applyFont="1" applyBorder="1" applyAlignment="1">
      <alignment vertical="top"/>
    </xf>
    <xf numFmtId="49" fontId="55" fillId="0" borderId="53" xfId="0" applyNumberFormat="1" applyFont="1" applyBorder="1" applyAlignment="1">
      <alignment horizontal="left" vertical="top" indent="2"/>
    </xf>
    <xf numFmtId="49" fontId="71" fillId="0" borderId="53" xfId="0" applyNumberFormat="1" applyFont="1" applyBorder="1" applyAlignment="1">
      <alignment horizontal="left" vertical="top" indent="2"/>
    </xf>
    <xf numFmtId="49" fontId="54" fillId="0" borderId="53" xfId="0" applyNumberFormat="1" applyFont="1" applyBorder="1" applyAlignment="1">
      <alignment horizontal="left" vertical="top"/>
    </xf>
    <xf numFmtId="43" fontId="0" fillId="0" borderId="0" xfId="0" applyNumberFormat="1"/>
    <xf numFmtId="49" fontId="55" fillId="0" borderId="53" xfId="0" applyNumberFormat="1" applyFont="1" applyBorder="1" applyAlignment="1">
      <alignment horizontal="left" vertical="top" indent="4"/>
    </xf>
    <xf numFmtId="49" fontId="54" fillId="0" borderId="53" xfId="0" applyNumberFormat="1" applyFont="1" applyBorder="1" applyAlignment="1">
      <alignment horizontal="left" vertical="top" indent="2"/>
    </xf>
    <xf numFmtId="49" fontId="54" fillId="0" borderId="53" xfId="0" applyNumberFormat="1" applyFont="1" applyBorder="1" applyAlignment="1">
      <alignment horizontal="left" vertical="top" indent="1"/>
    </xf>
    <xf numFmtId="165" fontId="60" fillId="0" borderId="0" xfId="55" applyFont="1" applyFill="1" applyAlignment="1">
      <alignment vertical="top" wrapText="1" readingOrder="1"/>
    </xf>
    <xf numFmtId="49" fontId="55" fillId="0" borderId="53" xfId="0" applyNumberFormat="1" applyFont="1" applyBorder="1" applyAlignment="1">
      <alignment horizontal="left" vertical="top" indent="5"/>
    </xf>
    <xf numFmtId="49" fontId="54" fillId="0" borderId="53" xfId="0" applyNumberFormat="1" applyFont="1" applyBorder="1" applyAlignment="1">
      <alignment vertical="top"/>
    </xf>
    <xf numFmtId="49" fontId="55" fillId="0" borderId="53" xfId="0" applyNumberFormat="1" applyFont="1" applyBorder="1" applyAlignment="1">
      <alignment vertical="top"/>
    </xf>
    <xf numFmtId="49" fontId="54" fillId="0" borderId="54" xfId="0" applyNumberFormat="1" applyFont="1" applyBorder="1" applyAlignment="1">
      <alignment horizontal="left" vertical="top" indent="2"/>
    </xf>
    <xf numFmtId="0" fontId="72" fillId="0" borderId="0" xfId="0" applyFont="1"/>
    <xf numFmtId="165" fontId="72" fillId="0" borderId="0" xfId="55" applyFont="1"/>
    <xf numFmtId="165" fontId="37" fillId="0" borderId="11" xfId="55" applyFont="1" applyBorder="1"/>
    <xf numFmtId="43" fontId="37" fillId="0" borderId="0" xfId="0" applyNumberFormat="1" applyFont="1"/>
    <xf numFmtId="166" fontId="73" fillId="0" borderId="11" xfId="55" applyNumberFormat="1" applyFont="1" applyFill="1" applyBorder="1"/>
    <xf numFmtId="166" fontId="38" fillId="24" borderId="16" xfId="0" applyNumberFormat="1" applyFont="1" applyFill="1" applyBorder="1" applyAlignment="1">
      <alignment horizontal="center" vertical="center" wrapText="1"/>
    </xf>
    <xf numFmtId="177" fontId="25" fillId="0" borderId="34" xfId="55" applyNumberFormat="1" applyFont="1" applyFill="1" applyBorder="1" applyProtection="1"/>
    <xf numFmtId="0" fontId="40" fillId="0" borderId="31" xfId="0" applyFont="1" applyBorder="1"/>
    <xf numFmtId="166" fontId="40" fillId="0" borderId="14" xfId="0" applyNumberFormat="1" applyFont="1" applyBorder="1" applyAlignment="1">
      <alignment horizontal="center" wrapText="1"/>
    </xf>
    <xf numFmtId="0" fontId="40" fillId="0" borderId="14" xfId="0" applyFont="1" applyBorder="1" applyAlignment="1">
      <alignment horizontal="center" wrapText="1"/>
    </xf>
    <xf numFmtId="166" fontId="37" fillId="0" borderId="42" xfId="55" applyNumberFormat="1" applyFont="1" applyFill="1" applyBorder="1"/>
    <xf numFmtId="166" fontId="40" fillId="0" borderId="13" xfId="55" applyNumberFormat="1" applyFont="1" applyFill="1" applyBorder="1"/>
    <xf numFmtId="166" fontId="37" fillId="0" borderId="21" xfId="0" applyNumberFormat="1" applyFont="1" applyBorder="1"/>
    <xf numFmtId="166" fontId="37" fillId="0" borderId="11" xfId="0" applyNumberFormat="1" applyFont="1" applyBorder="1"/>
    <xf numFmtId="166" fontId="37" fillId="0" borderId="13" xfId="55" applyNumberFormat="1" applyFont="1" applyFill="1" applyBorder="1"/>
    <xf numFmtId="166" fontId="40" fillId="0" borderId="0" xfId="55" applyNumberFormat="1" applyFont="1" applyFill="1" applyBorder="1"/>
    <xf numFmtId="0" fontId="40" fillId="0" borderId="44" xfId="0" applyFont="1" applyBorder="1" applyAlignment="1">
      <alignment horizontal="center" vertical="center"/>
    </xf>
    <xf numFmtId="0" fontId="40" fillId="0" borderId="45" xfId="0" applyFont="1" applyBorder="1" applyAlignment="1">
      <alignment horizontal="center" vertical="center"/>
    </xf>
    <xf numFmtId="0" fontId="31" fillId="0" borderId="65" xfId="0" applyFont="1" applyBorder="1" applyAlignment="1">
      <alignment horizontal="center" vertical="center" wrapText="1"/>
    </xf>
    <xf numFmtId="166" fontId="45" fillId="0" borderId="65" xfId="0" applyNumberFormat="1" applyFont="1" applyBorder="1" applyAlignment="1">
      <alignment horizontal="center" vertical="center" wrapText="1"/>
    </xf>
    <xf numFmtId="0" fontId="40" fillId="0" borderId="43" xfId="0" applyFont="1" applyBorder="1" applyAlignment="1">
      <alignment horizontal="left" vertical="center"/>
    </xf>
    <xf numFmtId="0" fontId="40" fillId="0" borderId="21" xfId="0" applyFont="1" applyBorder="1" applyAlignment="1">
      <alignment horizontal="center" vertical="center" wrapText="1"/>
    </xf>
    <xf numFmtId="0" fontId="32" fillId="0" borderId="0" xfId="100" applyFont="1"/>
    <xf numFmtId="174" fontId="40" fillId="0" borderId="11" xfId="55" applyNumberFormat="1" applyFont="1" applyFill="1" applyBorder="1" applyAlignment="1">
      <alignment horizontal="center" vertical="center"/>
    </xf>
    <xf numFmtId="166" fontId="40" fillId="0" borderId="11" xfId="55" applyNumberFormat="1" applyFont="1" applyFill="1" applyBorder="1" applyAlignment="1">
      <alignment horizontal="center" vertical="center"/>
    </xf>
    <xf numFmtId="171" fontId="37" fillId="0" borderId="0" xfId="0" applyNumberFormat="1" applyFont="1"/>
    <xf numFmtId="3" fontId="37" fillId="0" borderId="0" xfId="0" applyNumberFormat="1" applyFont="1"/>
    <xf numFmtId="166" fontId="40" fillId="0" borderId="0" xfId="55" applyNumberFormat="1" applyFont="1" applyFill="1" applyBorder="1" applyAlignment="1">
      <alignment horizontal="center" vertical="center"/>
    </xf>
    <xf numFmtId="0" fontId="31" fillId="0" borderId="0" xfId="0" applyFont="1" applyAlignment="1">
      <alignment horizontal="left" vertical="top"/>
    </xf>
    <xf numFmtId="166" fontId="37" fillId="0" borderId="43" xfId="0" applyNumberFormat="1" applyFont="1" applyBorder="1"/>
    <xf numFmtId="0" fontId="45" fillId="0" borderId="67" xfId="0" applyFont="1" applyBorder="1" applyAlignment="1">
      <alignment horizontal="center" vertical="center" wrapText="1"/>
    </xf>
    <xf numFmtId="166" fontId="45" fillId="0" borderId="67" xfId="0" applyNumberFormat="1" applyFont="1" applyBorder="1" applyAlignment="1">
      <alignment horizontal="center" vertical="center" wrapText="1"/>
    </xf>
    <xf numFmtId="0" fontId="45" fillId="0" borderId="68" xfId="0" applyFont="1" applyBorder="1" applyAlignment="1">
      <alignment horizontal="left" vertical="top"/>
    </xf>
    <xf numFmtId="166" fontId="37" fillId="0" borderId="65" xfId="0" applyNumberFormat="1" applyFont="1" applyBorder="1" applyAlignment="1">
      <alignment horizontal="left" wrapText="1"/>
    </xf>
    <xf numFmtId="0" fontId="46" fillId="0" borderId="68" xfId="0" applyFont="1" applyBorder="1" applyAlignment="1">
      <alignment horizontal="left" vertical="top"/>
    </xf>
    <xf numFmtId="0" fontId="45" fillId="0" borderId="69" xfId="0" applyFont="1" applyBorder="1" applyAlignment="1">
      <alignment horizontal="left" vertical="top"/>
    </xf>
    <xf numFmtId="166" fontId="45" fillId="0" borderId="66" xfId="0" applyNumberFormat="1" applyFont="1" applyBorder="1" applyAlignment="1">
      <alignment horizontal="right" vertical="top" shrinkToFit="1"/>
    </xf>
    <xf numFmtId="0" fontId="45" fillId="0" borderId="0" xfId="0" applyFont="1" applyAlignment="1">
      <alignment horizontal="left" vertical="top"/>
    </xf>
    <xf numFmtId="167" fontId="45" fillId="0" borderId="0" xfId="0" applyNumberFormat="1" applyFont="1" applyAlignment="1">
      <alignment horizontal="right" vertical="top" shrinkToFit="1"/>
    </xf>
    <xf numFmtId="166" fontId="31" fillId="0" borderId="0" xfId="0" applyNumberFormat="1" applyFont="1" applyAlignment="1">
      <alignment horizontal="right" vertical="top" wrapText="1"/>
    </xf>
    <xf numFmtId="1" fontId="45" fillId="0" borderId="0" xfId="0" applyNumberFormat="1" applyFont="1" applyAlignment="1">
      <alignment horizontal="right" vertical="top" shrinkToFit="1"/>
    </xf>
    <xf numFmtId="166" fontId="37" fillId="0" borderId="21" xfId="55" applyNumberFormat="1" applyFont="1" applyFill="1" applyBorder="1" applyAlignment="1">
      <alignment wrapText="1"/>
    </xf>
    <xf numFmtId="166" fontId="40" fillId="0" borderId="12" xfId="55" applyNumberFormat="1" applyFont="1" applyFill="1" applyBorder="1"/>
    <xf numFmtId="2" fontId="37" fillId="0" borderId="0" xfId="0" applyNumberFormat="1" applyFont="1" applyAlignment="1">
      <alignment wrapText="1"/>
    </xf>
    <xf numFmtId="166" fontId="40" fillId="0" borderId="14" xfId="55" applyNumberFormat="1" applyFont="1" applyFill="1" applyBorder="1" applyAlignment="1">
      <alignment horizontal="center" vertical="center" wrapText="1"/>
    </xf>
    <xf numFmtId="166" fontId="40" fillId="0" borderId="14" xfId="0" applyNumberFormat="1" applyFont="1" applyBorder="1"/>
    <xf numFmtId="166" fontId="40" fillId="0" borderId="0" xfId="55" applyNumberFormat="1" applyFont="1" applyFill="1" applyAlignment="1"/>
    <xf numFmtId="0" fontId="40" fillId="0" borderId="14" xfId="0" applyFont="1" applyBorder="1" applyAlignment="1">
      <alignment horizontal="center"/>
    </xf>
    <xf numFmtId="166" fontId="40" fillId="0" borderId="14" xfId="0" applyNumberFormat="1" applyFont="1" applyBorder="1" applyAlignment="1">
      <alignment horizontal="center"/>
    </xf>
    <xf numFmtId="166" fontId="37" fillId="0" borderId="31" xfId="55" applyNumberFormat="1" applyFont="1" applyFill="1" applyBorder="1"/>
    <xf numFmtId="0" fontId="37" fillId="0" borderId="12" xfId="0" applyFont="1" applyBorder="1"/>
    <xf numFmtId="166" fontId="37" fillId="0" borderId="46" xfId="55" applyNumberFormat="1" applyFont="1" applyFill="1" applyBorder="1"/>
    <xf numFmtId="166" fontId="37" fillId="0" borderId="14" xfId="55" applyNumberFormat="1" applyFont="1" applyFill="1" applyBorder="1"/>
    <xf numFmtId="166" fontId="37" fillId="0" borderId="0" xfId="55" applyNumberFormat="1" applyFont="1" applyFill="1" applyAlignment="1">
      <alignment wrapText="1"/>
    </xf>
    <xf numFmtId="166" fontId="47" fillId="0" borderId="21" xfId="55" applyNumberFormat="1" applyFont="1" applyFill="1" applyBorder="1" applyAlignment="1">
      <alignment horizontal="center" vertical="center" wrapText="1" shrinkToFit="1"/>
    </xf>
    <xf numFmtId="166" fontId="47" fillId="0" borderId="0" xfId="55" applyNumberFormat="1" applyFont="1" applyFill="1" applyBorder="1" applyAlignment="1">
      <alignment horizontal="center" vertical="center"/>
    </xf>
    <xf numFmtId="166" fontId="47" fillId="0" borderId="31" xfId="55" applyNumberFormat="1" applyFont="1" applyFill="1" applyBorder="1" applyAlignment="1">
      <alignment horizontal="center" vertical="center"/>
    </xf>
    <xf numFmtId="0" fontId="48" fillId="0" borderId="0" xfId="0" applyFont="1"/>
    <xf numFmtId="0" fontId="33" fillId="0" borderId="21" xfId="0" applyFont="1" applyBorder="1" applyAlignment="1">
      <alignment horizontal="center"/>
    </xf>
    <xf numFmtId="0" fontId="33" fillId="0" borderId="11" xfId="0" applyFont="1" applyBorder="1" applyAlignment="1">
      <alignment horizontal="center"/>
    </xf>
    <xf numFmtId="10" fontId="33" fillId="0" borderId="31" xfId="0" applyNumberFormat="1" applyFont="1" applyBorder="1" applyAlignment="1">
      <alignment horizontal="center"/>
    </xf>
    <xf numFmtId="0" fontId="27" fillId="0" borderId="41" xfId="0" applyFont="1" applyBorder="1" applyAlignment="1">
      <alignment horizontal="left"/>
    </xf>
    <xf numFmtId="0" fontId="27" fillId="0" borderId="42" xfId="0" applyFont="1" applyBorder="1" applyAlignment="1">
      <alignment horizontal="left"/>
    </xf>
    <xf numFmtId="0" fontId="33" fillId="0" borderId="19" xfId="0" applyFont="1" applyBorder="1" applyAlignment="1">
      <alignment horizontal="center"/>
    </xf>
    <xf numFmtId="10" fontId="33" fillId="0" borderId="33" xfId="0" applyNumberFormat="1" applyFont="1" applyBorder="1" applyAlignment="1">
      <alignment horizontal="center"/>
    </xf>
    <xf numFmtId="166" fontId="40" fillId="0" borderId="14" xfId="55" applyNumberFormat="1" applyFont="1" applyFill="1" applyBorder="1" applyAlignment="1">
      <alignment horizontal="center" wrapText="1"/>
    </xf>
    <xf numFmtId="166" fontId="40" fillId="0" borderId="46" xfId="55" applyNumberFormat="1" applyFont="1" applyFill="1" applyBorder="1"/>
    <xf numFmtId="165" fontId="37" fillId="0" borderId="0" xfId="55" applyFont="1" applyFill="1"/>
    <xf numFmtId="166" fontId="37" fillId="0" borderId="10" xfId="0" applyNumberFormat="1" applyFont="1" applyBorder="1"/>
    <xf numFmtId="176" fontId="72" fillId="0" borderId="0" xfId="55" applyNumberFormat="1" applyFont="1"/>
    <xf numFmtId="0" fontId="39" fillId="25" borderId="18" xfId="0" applyFont="1" applyFill="1" applyBorder="1" applyAlignment="1">
      <alignment horizontal="center" vertical="top"/>
    </xf>
    <xf numFmtId="165" fontId="74" fillId="0" borderId="54" xfId="55" applyFont="1" applyFill="1" applyBorder="1" applyAlignment="1">
      <alignment horizontal="center" vertical="top"/>
    </xf>
    <xf numFmtId="165" fontId="74" fillId="0" borderId="52" xfId="55" applyFont="1" applyFill="1" applyBorder="1" applyAlignment="1">
      <alignment horizontal="right" vertical="top"/>
    </xf>
    <xf numFmtId="165" fontId="75" fillId="0" borderId="53" xfId="55" applyFont="1" applyFill="1" applyBorder="1" applyAlignment="1">
      <alignment horizontal="right" vertical="top"/>
    </xf>
    <xf numFmtId="165" fontId="74" fillId="0" borderId="53" xfId="55" applyFont="1" applyFill="1" applyBorder="1" applyAlignment="1">
      <alignment horizontal="right" vertical="top"/>
    </xf>
    <xf numFmtId="165" fontId="76" fillId="0" borderId="0" xfId="55" applyFont="1" applyFill="1" applyBorder="1"/>
    <xf numFmtId="165" fontId="74" fillId="0" borderId="54" xfId="55" applyFont="1" applyFill="1" applyBorder="1" applyAlignment="1">
      <alignment horizontal="right" vertical="top"/>
    </xf>
    <xf numFmtId="0" fontId="0" fillId="29" borderId="0" xfId="0" applyFill="1"/>
    <xf numFmtId="0" fontId="40" fillId="25" borderId="98" xfId="0" quotePrefix="1" applyFont="1" applyFill="1" applyBorder="1" applyAlignment="1">
      <alignment horizontal="center" vertical="center"/>
    </xf>
    <xf numFmtId="0" fontId="39" fillId="25" borderId="99" xfId="0" applyFont="1" applyFill="1" applyBorder="1" applyAlignment="1">
      <alignment horizontal="center"/>
    </xf>
    <xf numFmtId="166" fontId="39" fillId="0" borderId="99" xfId="55" applyNumberFormat="1" applyFont="1" applyFill="1" applyBorder="1" applyAlignment="1">
      <alignment horizontal="justify"/>
    </xf>
    <xf numFmtId="164" fontId="37" fillId="0" borderId="0" xfId="0" applyNumberFormat="1" applyFont="1"/>
    <xf numFmtId="0" fontId="39" fillId="25" borderId="21" xfId="0" applyFont="1" applyFill="1" applyBorder="1" applyAlignment="1">
      <alignment horizontal="left" indent="5"/>
    </xf>
    <xf numFmtId="0" fontId="39" fillId="25" borderId="98" xfId="0" applyFont="1" applyFill="1" applyBorder="1" applyAlignment="1">
      <alignment horizontal="right"/>
    </xf>
    <xf numFmtId="0" fontId="39" fillId="25" borderId="99" xfId="0" applyFont="1" applyFill="1" applyBorder="1" applyAlignment="1">
      <alignment horizontal="justify"/>
    </xf>
    <xf numFmtId="0" fontId="39" fillId="25" borderId="98" xfId="0" applyFont="1" applyFill="1" applyBorder="1" applyAlignment="1">
      <alignment horizontal="center"/>
    </xf>
    <xf numFmtId="0" fontId="39" fillId="25" borderId="21" xfId="0" applyFont="1" applyFill="1" applyBorder="1" applyAlignment="1">
      <alignment horizontal="left"/>
    </xf>
    <xf numFmtId="0" fontId="37" fillId="25" borderId="99" xfId="0" applyFont="1" applyFill="1" applyBorder="1" applyAlignment="1">
      <alignment horizontal="justify"/>
    </xf>
    <xf numFmtId="0" fontId="37" fillId="25" borderId="98" xfId="0" quotePrefix="1" applyFont="1" applyFill="1" applyBorder="1" applyAlignment="1">
      <alignment horizontal="center" vertical="center"/>
    </xf>
    <xf numFmtId="0" fontId="40" fillId="25" borderId="99" xfId="0" applyFont="1" applyFill="1" applyBorder="1" applyAlignment="1">
      <alignment horizontal="justify"/>
    </xf>
    <xf numFmtId="165" fontId="39" fillId="0" borderId="20" xfId="0" applyNumberFormat="1" applyFont="1" applyBorder="1" applyAlignment="1">
      <alignment horizontal="justify"/>
    </xf>
    <xf numFmtId="166" fontId="38" fillId="0" borderId="17" xfId="55" applyNumberFormat="1" applyFont="1" applyFill="1" applyBorder="1" applyAlignment="1">
      <alignment horizontal="justify"/>
    </xf>
    <xf numFmtId="166" fontId="39" fillId="0" borderId="20" xfId="55" applyNumberFormat="1" applyFont="1" applyFill="1" applyBorder="1" applyAlignment="1">
      <alignment horizontal="justify"/>
    </xf>
    <xf numFmtId="166" fontId="39" fillId="0" borderId="100" xfId="55" applyNumberFormat="1" applyFont="1" applyFill="1" applyBorder="1" applyAlignment="1">
      <alignment horizontal="justify"/>
    </xf>
    <xf numFmtId="165" fontId="39" fillId="0" borderId="64" xfId="0" applyNumberFormat="1" applyFont="1" applyBorder="1" applyAlignment="1">
      <alignment horizontal="justify"/>
    </xf>
    <xf numFmtId="165" fontId="37" fillId="0" borderId="27" xfId="0" applyNumberFormat="1" applyFont="1" applyBorder="1"/>
    <xf numFmtId="166" fontId="0" fillId="0" borderId="0" xfId="0" applyNumberFormat="1"/>
    <xf numFmtId="49" fontId="55" fillId="0" borderId="53" xfId="0" applyNumberFormat="1" applyFont="1" applyBorder="1" applyAlignment="1">
      <alignment horizontal="left" vertical="top" indent="6"/>
    </xf>
    <xf numFmtId="165" fontId="75" fillId="30" borderId="53" xfId="55" applyFont="1" applyFill="1" applyBorder="1" applyAlignment="1">
      <alignment horizontal="right" vertical="top"/>
    </xf>
    <xf numFmtId="164" fontId="0" fillId="0" borderId="0" xfId="0" applyNumberFormat="1"/>
    <xf numFmtId="49" fontId="38" fillId="25" borderId="98" xfId="0" applyNumberFormat="1" applyFont="1" applyFill="1" applyBorder="1" applyAlignment="1">
      <alignment horizontal="center" vertical="center"/>
    </xf>
    <xf numFmtId="0" fontId="38" fillId="25" borderId="99" xfId="0" applyFont="1" applyFill="1" applyBorder="1" applyAlignment="1">
      <alignment horizontal="justify"/>
    </xf>
    <xf numFmtId="165" fontId="39" fillId="0" borderId="100" xfId="55" applyFont="1" applyFill="1" applyBorder="1" applyAlignment="1">
      <alignment horizontal="justify"/>
    </xf>
    <xf numFmtId="0" fontId="39" fillId="25" borderId="99" xfId="0" applyFont="1" applyFill="1" applyBorder="1" applyAlignment="1">
      <alignment horizontal="left"/>
    </xf>
    <xf numFmtId="0" fontId="39" fillId="25" borderId="99" xfId="0" applyFont="1" applyFill="1" applyBorder="1" applyAlignment="1">
      <alignment horizontal="left" indent="5"/>
    </xf>
    <xf numFmtId="166" fontId="39" fillId="0" borderId="22" xfId="55" applyNumberFormat="1" applyFont="1" applyFill="1" applyBorder="1" applyAlignment="1"/>
    <xf numFmtId="0" fontId="38" fillId="25" borderId="98" xfId="0" applyFont="1" applyFill="1" applyBorder="1" applyAlignment="1">
      <alignment horizontal="center"/>
    </xf>
    <xf numFmtId="0" fontId="37" fillId="25" borderId="98" xfId="0" applyFont="1" applyFill="1" applyBorder="1" applyAlignment="1">
      <alignment horizontal="center"/>
    </xf>
    <xf numFmtId="0" fontId="38" fillId="25" borderId="98" xfId="0" applyFont="1" applyFill="1" applyBorder="1" applyAlignment="1">
      <alignment horizontal="right"/>
    </xf>
    <xf numFmtId="0" fontId="38" fillId="25" borderId="99" xfId="0" applyFont="1" applyFill="1" applyBorder="1" applyAlignment="1">
      <alignment horizontal="left"/>
    </xf>
    <xf numFmtId="0" fontId="39" fillId="25" borderId="86" xfId="0" applyFont="1" applyFill="1" applyBorder="1" applyAlignment="1">
      <alignment horizontal="center"/>
    </xf>
    <xf numFmtId="0" fontId="37" fillId="25" borderId="98" xfId="0" applyFont="1" applyFill="1" applyBorder="1" applyAlignment="1">
      <alignment horizontal="right"/>
    </xf>
    <xf numFmtId="166" fontId="38" fillId="0" borderId="54" xfId="55" applyNumberFormat="1" applyFont="1" applyFill="1" applyBorder="1" applyAlignment="1">
      <alignment horizontal="justify"/>
    </xf>
    <xf numFmtId="0" fontId="38" fillId="25" borderId="94" xfId="0" applyFont="1" applyFill="1" applyBorder="1" applyAlignment="1">
      <alignment horizontal="right"/>
    </xf>
    <xf numFmtId="0" fontId="38" fillId="25" borderId="95" xfId="0" applyFont="1" applyFill="1" applyBorder="1" applyAlignment="1">
      <alignment horizontal="justify" wrapText="1"/>
    </xf>
    <xf numFmtId="49" fontId="39" fillId="25" borderId="95" xfId="0" applyNumberFormat="1" applyFont="1" applyFill="1" applyBorder="1" applyAlignment="1">
      <alignment horizontal="center" vertical="center"/>
    </xf>
    <xf numFmtId="0" fontId="38" fillId="25" borderId="19" xfId="0" applyFont="1" applyFill="1" applyBorder="1" applyAlignment="1">
      <alignment horizontal="justify"/>
    </xf>
    <xf numFmtId="0" fontId="37" fillId="0" borderId="103" xfId="0" applyFont="1" applyBorder="1"/>
    <xf numFmtId="0" fontId="40" fillId="25" borderId="101" xfId="0" quotePrefix="1" applyFont="1" applyFill="1" applyBorder="1" applyAlignment="1">
      <alignment horizontal="center" vertical="center"/>
    </xf>
    <xf numFmtId="0" fontId="40" fillId="25" borderId="18" xfId="0" quotePrefix="1" applyFont="1" applyFill="1" applyBorder="1" applyAlignment="1">
      <alignment horizontal="center"/>
    </xf>
    <xf numFmtId="0" fontId="40" fillId="25" borderId="103" xfId="0" quotePrefix="1" applyFont="1" applyFill="1" applyBorder="1" applyAlignment="1">
      <alignment horizontal="center" vertical="center"/>
    </xf>
    <xf numFmtId="49" fontId="39" fillId="0" borderId="103" xfId="0" applyNumberFormat="1" applyFont="1" applyBorder="1" applyAlignment="1">
      <alignment vertical="top"/>
    </xf>
    <xf numFmtId="0" fontId="39" fillId="25" borderId="103" xfId="0" applyFont="1" applyFill="1" applyBorder="1" applyAlignment="1">
      <alignment horizontal="center"/>
    </xf>
    <xf numFmtId="0" fontId="37" fillId="25" borderId="90" xfId="0" applyFont="1" applyFill="1" applyBorder="1" applyAlignment="1">
      <alignment horizontal="justify" wrapText="1"/>
    </xf>
    <xf numFmtId="0" fontId="40" fillId="25" borderId="62" xfId="0" applyFont="1" applyFill="1" applyBorder="1" applyAlignment="1">
      <alignment horizontal="justify" wrapText="1"/>
    </xf>
    <xf numFmtId="0" fontId="37" fillId="0" borderId="62" xfId="0" applyFont="1" applyBorder="1" applyAlignment="1">
      <alignment horizontal="center" vertical="center" wrapText="1"/>
    </xf>
    <xf numFmtId="166" fontId="37" fillId="25" borderId="62" xfId="55" applyNumberFormat="1" applyFont="1" applyFill="1" applyBorder="1" applyAlignment="1">
      <alignment horizontal="justify" wrapText="1"/>
    </xf>
    <xf numFmtId="166" fontId="37" fillId="25" borderId="91" xfId="55" applyNumberFormat="1" applyFont="1" applyFill="1" applyBorder="1" applyAlignment="1">
      <alignment horizontal="justify" wrapText="1"/>
    </xf>
    <xf numFmtId="0" fontId="37" fillId="25" borderId="98" xfId="0" applyFont="1" applyFill="1" applyBorder="1" applyAlignment="1">
      <alignment horizontal="center" wrapText="1"/>
    </xf>
    <xf numFmtId="0" fontId="37" fillId="25" borderId="99" xfId="0" applyFont="1" applyFill="1" applyBorder="1" applyAlignment="1">
      <alignment horizontal="justify" wrapText="1"/>
    </xf>
    <xf numFmtId="0" fontId="37" fillId="0" borderId="99" xfId="0" applyFont="1" applyBorder="1" applyAlignment="1">
      <alignment horizontal="center" vertical="center" wrapText="1"/>
    </xf>
    <xf numFmtId="166" fontId="37" fillId="0" borderId="99" xfId="55" applyNumberFormat="1" applyFont="1" applyFill="1" applyBorder="1" applyAlignment="1">
      <alignment horizontal="justify" wrapText="1"/>
    </xf>
    <xf numFmtId="166" fontId="37" fillId="25" borderId="100" xfId="55" applyNumberFormat="1" applyFont="1" applyFill="1" applyBorder="1" applyAlignment="1">
      <alignment horizontal="justify" wrapText="1"/>
    </xf>
    <xf numFmtId="0" fontId="37" fillId="25" borderId="99" xfId="0" applyFont="1" applyFill="1" applyBorder="1" applyAlignment="1">
      <alignment horizontal="justify" vertical="top" wrapText="1"/>
    </xf>
    <xf numFmtId="0" fontId="40" fillId="25" borderId="98" xfId="0" applyFont="1" applyFill="1" applyBorder="1" applyAlignment="1">
      <alignment horizontal="center" wrapText="1"/>
    </xf>
    <xf numFmtId="0" fontId="40" fillId="25" borderId="99" xfId="0" applyFont="1" applyFill="1" applyBorder="1" applyAlignment="1">
      <alignment horizontal="justify" wrapText="1"/>
    </xf>
    <xf numFmtId="0" fontId="40" fillId="0" borderId="99" xfId="0" applyFont="1" applyBorder="1" applyAlignment="1">
      <alignment horizontal="center" vertical="center" wrapText="1"/>
    </xf>
    <xf numFmtId="166" fontId="40" fillId="0" borderId="99" xfId="55" applyNumberFormat="1" applyFont="1" applyFill="1" applyBorder="1" applyAlignment="1">
      <alignment horizontal="justify" wrapText="1"/>
    </xf>
    <xf numFmtId="166" fontId="40" fillId="25" borderId="100" xfId="55" applyNumberFormat="1" applyFont="1" applyFill="1" applyBorder="1" applyAlignment="1">
      <alignment horizontal="justify" wrapText="1"/>
    </xf>
    <xf numFmtId="0" fontId="37" fillId="25" borderId="99" xfId="0" applyFont="1" applyFill="1" applyBorder="1" applyAlignment="1">
      <alignment horizontal="center" wrapText="1"/>
    </xf>
    <xf numFmtId="166" fontId="37" fillId="25" borderId="99" xfId="0" applyNumberFormat="1" applyFont="1" applyFill="1" applyBorder="1" applyAlignment="1">
      <alignment horizontal="justify" wrapText="1"/>
    </xf>
    <xf numFmtId="0" fontId="40" fillId="25" borderId="99" xfId="0" applyFont="1" applyFill="1" applyBorder="1" applyAlignment="1">
      <alignment horizontal="justify" vertical="top" wrapText="1"/>
    </xf>
    <xf numFmtId="0" fontId="37" fillId="25" borderId="101" xfId="0" applyFont="1" applyFill="1" applyBorder="1" applyAlignment="1">
      <alignment wrapText="1"/>
    </xf>
    <xf numFmtId="0" fontId="37" fillId="0" borderId="99" xfId="0" applyFont="1" applyBorder="1" applyAlignment="1">
      <alignment horizontal="justify" vertical="top" wrapText="1"/>
    </xf>
    <xf numFmtId="166" fontId="37" fillId="0" borderId="99" xfId="55" applyNumberFormat="1" applyFont="1" applyFill="1" applyBorder="1" applyAlignment="1">
      <alignment wrapText="1"/>
    </xf>
    <xf numFmtId="166" fontId="37" fillId="0" borderId="100" xfId="55" applyNumberFormat="1" applyFont="1" applyFill="1" applyBorder="1" applyAlignment="1">
      <alignment wrapText="1"/>
    </xf>
    <xf numFmtId="166" fontId="37" fillId="25" borderId="104" xfId="55" applyNumberFormat="1" applyFont="1" applyFill="1" applyBorder="1" applyAlignment="1">
      <alignment wrapText="1"/>
    </xf>
    <xf numFmtId="0" fontId="40" fillId="25" borderId="98" xfId="0" applyFont="1" applyFill="1" applyBorder="1" applyAlignment="1">
      <alignment horizontal="center" vertical="center" wrapText="1"/>
    </xf>
    <xf numFmtId="165" fontId="37" fillId="0" borderId="99" xfId="55" applyFont="1" applyFill="1" applyBorder="1" applyAlignment="1">
      <alignment horizontal="justify" wrapText="1"/>
    </xf>
    <xf numFmtId="165" fontId="37" fillId="25" borderId="100" xfId="55" applyFont="1" applyFill="1" applyBorder="1" applyAlignment="1">
      <alignment horizontal="justify" wrapText="1"/>
    </xf>
    <xf numFmtId="0" fontId="37" fillId="25" borderId="98" xfId="0" applyFont="1" applyFill="1" applyBorder="1" applyAlignment="1">
      <alignment horizontal="justify" wrapText="1"/>
    </xf>
    <xf numFmtId="0" fontId="37" fillId="25" borderId="99" xfId="0" applyFont="1" applyFill="1" applyBorder="1" applyAlignment="1">
      <alignment wrapText="1"/>
    </xf>
    <xf numFmtId="0" fontId="37" fillId="25" borderId="100" xfId="0" applyFont="1" applyFill="1" applyBorder="1" applyAlignment="1">
      <alignment wrapText="1"/>
    </xf>
    <xf numFmtId="0" fontId="37" fillId="25" borderId="94" xfId="0" applyFont="1" applyFill="1" applyBorder="1" applyAlignment="1">
      <alignment horizontal="justify" wrapText="1"/>
    </xf>
    <xf numFmtId="0" fontId="40" fillId="25" borderId="95" xfId="0" applyFont="1" applyFill="1" applyBorder="1" applyAlignment="1">
      <alignment wrapText="1"/>
    </xf>
    <xf numFmtId="49" fontId="37" fillId="0" borderId="95" xfId="0" applyNumberFormat="1" applyFont="1" applyBorder="1" applyAlignment="1">
      <alignment horizontal="center" vertical="center" wrapText="1"/>
    </xf>
    <xf numFmtId="0" fontId="37" fillId="25" borderId="95" xfId="0" applyFont="1" applyFill="1" applyBorder="1" applyAlignment="1">
      <alignment wrapText="1"/>
    </xf>
    <xf numFmtId="0" fontId="37" fillId="25" borderId="96" xfId="0" applyFont="1" applyFill="1" applyBorder="1" applyAlignment="1">
      <alignment wrapText="1"/>
    </xf>
    <xf numFmtId="166" fontId="40" fillId="0" borderId="102" xfId="55" applyNumberFormat="1" applyFont="1" applyFill="1" applyBorder="1" applyAlignment="1">
      <alignment horizontal="center" vertical="center" wrapText="1"/>
    </xf>
    <xf numFmtId="166" fontId="37" fillId="0" borderId="19" xfId="55" applyNumberFormat="1" applyFont="1" applyFill="1" applyBorder="1" applyAlignment="1">
      <alignment horizontal="center" vertical="center"/>
    </xf>
    <xf numFmtId="166" fontId="37" fillId="0" borderId="73" xfId="55" applyNumberFormat="1" applyFont="1" applyFill="1" applyBorder="1" applyAlignment="1">
      <alignment horizontal="center" vertical="center" wrapText="1"/>
    </xf>
    <xf numFmtId="166" fontId="37" fillId="0" borderId="71" xfId="55" applyNumberFormat="1" applyFont="1" applyFill="1" applyBorder="1" applyAlignment="1">
      <alignment horizontal="center" vertical="center" wrapText="1"/>
    </xf>
    <xf numFmtId="166" fontId="37" fillId="0" borderId="105" xfId="55" applyNumberFormat="1" applyFont="1" applyFill="1" applyBorder="1" applyAlignment="1">
      <alignment horizontal="center" vertical="center" wrapText="1"/>
    </xf>
    <xf numFmtId="166" fontId="32" fillId="0" borderId="106" xfId="55" applyNumberFormat="1" applyFont="1" applyFill="1" applyBorder="1" applyAlignment="1">
      <alignment horizontal="center" vertical="center" wrapText="1"/>
    </xf>
    <xf numFmtId="166" fontId="37" fillId="0" borderId="106" xfId="55" applyNumberFormat="1" applyFont="1" applyFill="1" applyBorder="1" applyAlignment="1">
      <alignment horizontal="center" vertical="center" wrapText="1"/>
    </xf>
    <xf numFmtId="166" fontId="46" fillId="0" borderId="11" xfId="55" applyNumberFormat="1" applyFont="1" applyFill="1" applyBorder="1" applyAlignment="1">
      <alignment horizontal="center" vertical="center" shrinkToFit="1"/>
    </xf>
    <xf numFmtId="166" fontId="46" fillId="0" borderId="106" xfId="55" applyNumberFormat="1" applyFont="1" applyFill="1" applyBorder="1" applyAlignment="1">
      <alignment horizontal="center" vertical="center" shrinkToFit="1"/>
    </xf>
    <xf numFmtId="166" fontId="37" fillId="0" borderId="107" xfId="55" applyNumberFormat="1" applyFont="1" applyFill="1" applyBorder="1" applyAlignment="1">
      <alignment horizontal="center" vertical="center" wrapText="1"/>
    </xf>
    <xf numFmtId="166" fontId="37" fillId="31" borderId="21" xfId="0" applyNumberFormat="1" applyFont="1" applyFill="1" applyBorder="1"/>
    <xf numFmtId="0" fontId="37" fillId="31" borderId="21" xfId="0" applyFont="1" applyFill="1" applyBorder="1"/>
    <xf numFmtId="166" fontId="37" fillId="31" borderId="11" xfId="0" applyNumberFormat="1" applyFont="1" applyFill="1" applyBorder="1"/>
    <xf numFmtId="0" fontId="37" fillId="31" borderId="11" xfId="0" applyFont="1" applyFill="1" applyBorder="1"/>
    <xf numFmtId="166" fontId="37" fillId="31" borderId="11" xfId="55" applyNumberFormat="1" applyFont="1" applyFill="1" applyBorder="1"/>
    <xf numFmtId="166" fontId="40" fillId="31" borderId="11" xfId="0" applyNumberFormat="1" applyFont="1" applyFill="1" applyBorder="1"/>
    <xf numFmtId="166" fontId="40" fillId="31" borderId="19" xfId="0" applyNumberFormat="1" applyFont="1" applyFill="1" applyBorder="1"/>
    <xf numFmtId="0" fontId="37" fillId="25" borderId="0" xfId="0" applyFont="1" applyFill="1" applyAlignment="1">
      <alignment horizontal="center"/>
    </xf>
    <xf numFmtId="0" fontId="37" fillId="25" borderId="24" xfId="0" applyFont="1" applyFill="1" applyBorder="1" applyAlignment="1">
      <alignment horizontal="center"/>
    </xf>
    <xf numFmtId="0" fontId="40" fillId="25" borderId="0" xfId="0" applyFont="1" applyFill="1" applyAlignment="1">
      <alignment horizontal="center"/>
    </xf>
    <xf numFmtId="0" fontId="40" fillId="25" borderId="24" xfId="0" applyFont="1" applyFill="1" applyBorder="1" applyAlignment="1">
      <alignment horizontal="center"/>
    </xf>
    <xf numFmtId="0" fontId="49" fillId="25" borderId="51" xfId="0" applyFont="1" applyFill="1" applyBorder="1" applyAlignment="1">
      <alignment horizontal="center"/>
    </xf>
    <xf numFmtId="0" fontId="49" fillId="25" borderId="56" xfId="0" applyFont="1" applyFill="1" applyBorder="1" applyAlignment="1">
      <alignment horizontal="center"/>
    </xf>
    <xf numFmtId="0" fontId="49" fillId="25" borderId="57" xfId="0" applyFont="1" applyFill="1" applyBorder="1" applyAlignment="1">
      <alignment horizontal="center"/>
    </xf>
    <xf numFmtId="0" fontId="40" fillId="0" borderId="23" xfId="0" applyFont="1" applyBorder="1" applyAlignment="1">
      <alignment horizontal="center"/>
    </xf>
    <xf numFmtId="0" fontId="40" fillId="0" borderId="0" xfId="0" applyFont="1" applyAlignment="1">
      <alignment horizontal="center"/>
    </xf>
    <xf numFmtId="0" fontId="40" fillId="0" borderId="24" xfId="0" applyFont="1" applyBorder="1" applyAlignment="1">
      <alignment horizontal="center"/>
    </xf>
    <xf numFmtId="0" fontId="40" fillId="0" borderId="23" xfId="0" applyFont="1" applyBorder="1" applyAlignment="1">
      <alignment horizontal="center" vertical="center"/>
    </xf>
    <xf numFmtId="0" fontId="40" fillId="0" borderId="0" xfId="0" applyFont="1" applyAlignment="1">
      <alignment horizontal="center" vertical="center"/>
    </xf>
    <xf numFmtId="0" fontId="40" fillId="0" borderId="24" xfId="0" applyFont="1" applyBorder="1" applyAlignment="1">
      <alignment horizontal="center" vertical="center"/>
    </xf>
    <xf numFmtId="0" fontId="42" fillId="25" borderId="25" xfId="0" applyFont="1" applyFill="1" applyBorder="1" applyAlignment="1">
      <alignment horizontal="center"/>
    </xf>
    <xf numFmtId="0" fontId="42" fillId="25" borderId="26" xfId="0" applyFont="1" applyFill="1" applyBorder="1" applyAlignment="1">
      <alignment horizontal="center"/>
    </xf>
    <xf numFmtId="0" fontId="42" fillId="25" borderId="27" xfId="0" applyFont="1" applyFill="1" applyBorder="1" applyAlignment="1">
      <alignment horizontal="center"/>
    </xf>
    <xf numFmtId="0" fontId="37" fillId="0" borderId="23" xfId="0" applyFont="1" applyBorder="1" applyAlignment="1">
      <alignment horizontal="left" wrapText="1"/>
    </xf>
    <xf numFmtId="0" fontId="40" fillId="0" borderId="0" xfId="0" applyFont="1" applyAlignment="1">
      <alignment horizontal="left" wrapText="1"/>
    </xf>
    <xf numFmtId="0" fontId="37" fillId="0" borderId="0" xfId="0" applyFont="1" applyAlignment="1">
      <alignment horizontal="center"/>
    </xf>
    <xf numFmtId="0" fontId="37" fillId="0" borderId="24" xfId="0" applyFont="1" applyBorder="1" applyAlignment="1">
      <alignment horizontal="center"/>
    </xf>
    <xf numFmtId="0" fontId="37" fillId="25" borderId="29" xfId="0" applyFont="1" applyFill="1" applyBorder="1" applyAlignment="1">
      <alignment horizontal="center" vertical="center" wrapText="1"/>
    </xf>
    <xf numFmtId="0" fontId="37" fillId="25" borderId="30" xfId="0" applyFont="1" applyFill="1" applyBorder="1" applyAlignment="1">
      <alignment horizontal="center" vertical="center" wrapText="1"/>
    </xf>
    <xf numFmtId="0" fontId="37" fillId="25" borderId="18" xfId="0" applyFont="1" applyFill="1" applyBorder="1" applyAlignment="1">
      <alignment horizontal="center" vertical="center" wrapText="1"/>
    </xf>
    <xf numFmtId="0" fontId="40" fillId="25" borderId="23" xfId="0" applyFont="1" applyFill="1" applyBorder="1" applyAlignment="1">
      <alignment horizontal="center" vertical="center"/>
    </xf>
    <xf numFmtId="0" fontId="40" fillId="25" borderId="0" xfId="0" applyFont="1" applyFill="1" applyAlignment="1">
      <alignment horizontal="center" vertical="center"/>
    </xf>
    <xf numFmtId="0" fontId="40" fillId="25" borderId="24" xfId="0" applyFont="1" applyFill="1" applyBorder="1" applyAlignment="1">
      <alignment horizontal="center" vertical="center"/>
    </xf>
    <xf numFmtId="0" fontId="42" fillId="25" borderId="23" xfId="0" applyFont="1" applyFill="1" applyBorder="1" applyAlignment="1">
      <alignment horizontal="center"/>
    </xf>
    <xf numFmtId="0" fontId="42" fillId="25" borderId="0" xfId="0" applyFont="1" applyFill="1" applyAlignment="1">
      <alignment horizontal="center"/>
    </xf>
    <xf numFmtId="0" fontId="42" fillId="25" borderId="24" xfId="0" applyFont="1" applyFill="1" applyBorder="1" applyAlignment="1">
      <alignment horizontal="center"/>
    </xf>
    <xf numFmtId="170" fontId="24" fillId="0" borderId="10" xfId="100" applyNumberFormat="1" applyFont="1" applyBorder="1" applyAlignment="1">
      <alignment horizontal="left"/>
    </xf>
    <xf numFmtId="170" fontId="24" fillId="0" borderId="0" xfId="100" applyNumberFormat="1" applyFont="1" applyAlignment="1">
      <alignment horizontal="left"/>
    </xf>
    <xf numFmtId="170" fontId="24" fillId="0" borderId="31" xfId="100" applyNumberFormat="1" applyFont="1" applyBorder="1" applyAlignment="1">
      <alignment horizontal="left"/>
    </xf>
    <xf numFmtId="2" fontId="23" fillId="0" borderId="23" xfId="100" applyNumberFormat="1" applyFont="1" applyBorder="1" applyAlignment="1">
      <alignment horizontal="center"/>
    </xf>
    <xf numFmtId="2" fontId="23" fillId="0" borderId="0" xfId="100" applyNumberFormat="1" applyFont="1" applyAlignment="1">
      <alignment horizontal="center"/>
    </xf>
    <xf numFmtId="2" fontId="23" fillId="0" borderId="24" xfId="100" applyNumberFormat="1" applyFont="1" applyBorder="1" applyAlignment="1">
      <alignment horizontal="center"/>
    </xf>
    <xf numFmtId="166" fontId="24" fillId="0" borderId="16" xfId="100" applyNumberFormat="1" applyFont="1" applyBorder="1" applyAlignment="1">
      <alignment horizontal="center" wrapText="1"/>
    </xf>
    <xf numFmtId="166" fontId="24" fillId="0" borderId="16" xfId="100" applyNumberFormat="1" applyFont="1" applyBorder="1" applyAlignment="1">
      <alignment horizontal="center"/>
    </xf>
    <xf numFmtId="166" fontId="24" fillId="0" borderId="17" xfId="100" applyNumberFormat="1" applyFont="1" applyBorder="1" applyAlignment="1">
      <alignment horizontal="center"/>
    </xf>
    <xf numFmtId="0" fontId="24" fillId="0" borderId="16" xfId="100" applyFont="1" applyBorder="1" applyAlignment="1">
      <alignment horizontal="left" wrapText="1"/>
    </xf>
    <xf numFmtId="166" fontId="37" fillId="25" borderId="0" xfId="0" applyNumberFormat="1" applyFont="1" applyFill="1" applyAlignment="1">
      <alignment horizontal="center"/>
    </xf>
    <xf numFmtId="166" fontId="37" fillId="25" borderId="24" xfId="0" applyNumberFormat="1" applyFont="1" applyFill="1" applyBorder="1" applyAlignment="1">
      <alignment horizontal="center"/>
    </xf>
    <xf numFmtId="0" fontId="49" fillId="25" borderId="0" xfId="0" applyFont="1" applyFill="1" applyAlignment="1">
      <alignment horizontal="center"/>
    </xf>
    <xf numFmtId="0" fontId="42" fillId="24" borderId="12" xfId="0" applyFont="1" applyFill="1" applyBorder="1" applyAlignment="1">
      <alignment horizontal="left"/>
    </xf>
    <xf numFmtId="0" fontId="42" fillId="24" borderId="13" xfId="0" applyFont="1" applyFill="1" applyBorder="1" applyAlignment="1">
      <alignment horizontal="left"/>
    </xf>
    <xf numFmtId="0" fontId="42" fillId="24" borderId="46" xfId="0" applyFont="1" applyFill="1" applyBorder="1" applyAlignment="1">
      <alignment horizontal="left"/>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42" fillId="24" borderId="12" xfId="0" applyFont="1" applyFill="1" applyBorder="1" applyAlignment="1">
      <alignment horizontal="center" vertical="center"/>
    </xf>
    <xf numFmtId="0" fontId="42" fillId="24" borderId="13" xfId="0" applyFont="1" applyFill="1" applyBorder="1" applyAlignment="1">
      <alignment horizontal="center" vertical="center"/>
    </xf>
    <xf numFmtId="0" fontId="42" fillId="24" borderId="46" xfId="0" applyFont="1" applyFill="1" applyBorder="1" applyAlignment="1">
      <alignment horizontal="center" vertical="center"/>
    </xf>
    <xf numFmtId="0" fontId="42" fillId="0" borderId="0" xfId="0" applyFont="1" applyAlignment="1">
      <alignment horizontal="center"/>
    </xf>
    <xf numFmtId="0" fontId="37" fillId="0" borderId="0" xfId="0" applyFont="1" applyAlignment="1">
      <alignment horizontal="justify" vertical="top" wrapText="1"/>
    </xf>
    <xf numFmtId="0" fontId="27" fillId="0" borderId="0" xfId="0" applyFont="1" applyAlignment="1">
      <alignment horizontal="justify" vertical="top" wrapText="1"/>
    </xf>
    <xf numFmtId="0" fontId="37" fillId="0" borderId="14" xfId="0" applyFont="1" applyBorder="1" applyAlignment="1">
      <alignment horizontal="left" vertical="top" wrapText="1"/>
    </xf>
    <xf numFmtId="0" fontId="37" fillId="0" borderId="14" xfId="0" applyFont="1" applyBorder="1" applyAlignment="1">
      <alignment horizontal="left" vertical="top"/>
    </xf>
    <xf numFmtId="0" fontId="37" fillId="0" borderId="14" xfId="0" applyFont="1" applyBorder="1" applyAlignment="1">
      <alignment vertical="top" wrapText="1"/>
    </xf>
    <xf numFmtId="0" fontId="37" fillId="0" borderId="14" xfId="0" applyFont="1" applyBorder="1" applyAlignment="1">
      <alignment vertical="top"/>
    </xf>
    <xf numFmtId="0" fontId="40" fillId="0" borderId="14" xfId="0" applyFont="1" applyBorder="1" applyAlignment="1">
      <alignment vertical="top"/>
    </xf>
    <xf numFmtId="0" fontId="40" fillId="0" borderId="14" xfId="0" applyFont="1" applyBorder="1" applyAlignment="1">
      <alignment horizontal="center" vertical="top"/>
    </xf>
    <xf numFmtId="0" fontId="40" fillId="0" borderId="14" xfId="0" applyFont="1" applyBorder="1" applyAlignment="1">
      <alignment horizontal="center" vertical="top" wrapText="1"/>
    </xf>
    <xf numFmtId="0" fontId="37" fillId="0" borderId="12" xfId="0" applyFont="1" applyBorder="1" applyAlignment="1">
      <alignment horizontal="left" vertical="top" wrapText="1"/>
    </xf>
    <xf numFmtId="0" fontId="37" fillId="0" borderId="13" xfId="0" applyFont="1" applyBorder="1" applyAlignment="1">
      <alignment horizontal="left" vertical="top" wrapText="1"/>
    </xf>
    <xf numFmtId="0" fontId="37" fillId="0" borderId="46" xfId="0" applyFont="1" applyBorder="1" applyAlignment="1">
      <alignment horizontal="left" vertical="top" wrapText="1"/>
    </xf>
    <xf numFmtId="0" fontId="20" fillId="0" borderId="0" xfId="0" applyFont="1" applyAlignment="1">
      <alignment horizontal="justify" vertical="top" wrapText="1"/>
    </xf>
    <xf numFmtId="0" fontId="49" fillId="25" borderId="0" xfId="0" applyFont="1" applyFill="1" applyAlignment="1">
      <alignment horizontal="center" vertical="top"/>
    </xf>
    <xf numFmtId="0" fontId="42" fillId="0" borderId="0" xfId="0" applyFont="1" applyAlignment="1">
      <alignment horizontal="center" vertical="top"/>
    </xf>
    <xf numFmtId="0" fontId="37" fillId="0" borderId="0" xfId="0" applyFont="1" applyAlignment="1">
      <alignment horizontal="left" vertical="top" wrapText="1"/>
    </xf>
    <xf numFmtId="0" fontId="40" fillId="0" borderId="12" xfId="0" applyFont="1" applyBorder="1" applyAlignment="1">
      <alignment horizontal="left" vertical="center" wrapText="1"/>
    </xf>
    <xf numFmtId="0" fontId="40" fillId="0" borderId="13" xfId="0" applyFont="1" applyBorder="1" applyAlignment="1">
      <alignment horizontal="left" vertical="center" wrapText="1"/>
    </xf>
    <xf numFmtId="0" fontId="40" fillId="0" borderId="46" xfId="0" applyFont="1" applyBorder="1" applyAlignment="1">
      <alignment horizontal="left" vertical="center" wrapText="1"/>
    </xf>
    <xf numFmtId="0" fontId="37" fillId="0" borderId="44" xfId="0" applyFont="1" applyBorder="1" applyAlignment="1">
      <alignment horizontal="left" wrapText="1"/>
    </xf>
    <xf numFmtId="0" fontId="37" fillId="0" borderId="0" xfId="0" applyFont="1" applyAlignment="1">
      <alignment horizontal="left" wrapText="1"/>
    </xf>
    <xf numFmtId="0" fontId="40" fillId="0" borderId="12" xfId="0" applyFont="1" applyBorder="1" applyAlignment="1">
      <alignment horizontal="center" vertical="center"/>
    </xf>
    <xf numFmtId="0" fontId="40" fillId="0" borderId="13" xfId="0" applyFont="1" applyBorder="1" applyAlignment="1">
      <alignment horizontal="center" vertical="center"/>
    </xf>
    <xf numFmtId="0" fontId="40" fillId="0" borderId="46" xfId="0" applyFont="1" applyBorder="1" applyAlignment="1">
      <alignment horizontal="center" vertical="center"/>
    </xf>
    <xf numFmtId="0" fontId="40" fillId="0" borderId="43" xfId="0" applyFont="1" applyBorder="1" applyAlignment="1">
      <alignment horizontal="center" vertical="center"/>
    </xf>
    <xf numFmtId="0" fontId="40" fillId="0" borderId="44" xfId="0" applyFont="1" applyBorder="1" applyAlignment="1">
      <alignment horizontal="center" vertical="center"/>
    </xf>
    <xf numFmtId="0" fontId="40" fillId="0" borderId="45" xfId="0" applyFont="1" applyBorder="1" applyAlignment="1">
      <alignment horizontal="center" vertical="center"/>
    </xf>
    <xf numFmtId="0" fontId="40" fillId="0" borderId="10" xfId="0" applyFont="1" applyBorder="1" applyAlignment="1">
      <alignment horizontal="center" vertical="center"/>
    </xf>
    <xf numFmtId="0" fontId="40" fillId="0" borderId="31" xfId="0" applyFont="1" applyBorder="1" applyAlignment="1">
      <alignment horizontal="center" vertical="center"/>
    </xf>
    <xf numFmtId="0" fontId="27" fillId="0" borderId="43" xfId="0" applyFont="1" applyBorder="1" applyAlignment="1">
      <alignment horizontal="left"/>
    </xf>
    <xf numFmtId="0" fontId="27" fillId="0" borderId="44" xfId="0" applyFont="1" applyBorder="1" applyAlignment="1">
      <alignment horizontal="left"/>
    </xf>
    <xf numFmtId="0" fontId="27" fillId="0" borderId="10" xfId="0" applyFont="1" applyBorder="1" applyAlignment="1">
      <alignment horizontal="left"/>
    </xf>
    <xf numFmtId="0" fontId="27" fillId="0" borderId="0" xfId="0" applyFont="1" applyAlignment="1">
      <alignment horizontal="left"/>
    </xf>
    <xf numFmtId="169" fontId="56" fillId="0" borderId="12" xfId="55" applyNumberFormat="1" applyFont="1" applyFill="1" applyBorder="1" applyAlignment="1">
      <alignment horizontal="center" vertical="center"/>
    </xf>
    <xf numFmtId="169" fontId="56" fillId="0" borderId="46" xfId="55" applyNumberFormat="1" applyFont="1" applyFill="1" applyBorder="1" applyAlignment="1">
      <alignment horizontal="center" vertical="center"/>
    </xf>
    <xf numFmtId="0" fontId="37" fillId="0" borderId="0" xfId="0" applyFont="1" applyAlignment="1">
      <alignment horizontal="justify"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46"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46" xfId="0" applyFont="1" applyBorder="1" applyAlignment="1">
      <alignment horizontal="center" vertical="center" wrapText="1"/>
    </xf>
    <xf numFmtId="0" fontId="40" fillId="0" borderId="12" xfId="0" applyFont="1" applyBorder="1" applyAlignment="1">
      <alignment horizontal="center"/>
    </xf>
    <xf numFmtId="0" fontId="40" fillId="0" borderId="13" xfId="0" applyFont="1" applyBorder="1" applyAlignment="1">
      <alignment horizontal="center"/>
    </xf>
    <xf numFmtId="0" fontId="40" fillId="0" borderId="46" xfId="0" applyFont="1" applyBorder="1" applyAlignment="1">
      <alignment horizontal="center"/>
    </xf>
    <xf numFmtId="0" fontId="37" fillId="0" borderId="0" xfId="0" applyFont="1" applyAlignment="1">
      <alignment wrapText="1"/>
    </xf>
    <xf numFmtId="2" fontId="37" fillId="0" borderId="44" xfId="0" applyNumberFormat="1" applyFont="1" applyBorder="1" applyAlignment="1">
      <alignment horizontal="left" wrapText="1"/>
    </xf>
    <xf numFmtId="2" fontId="37" fillId="0" borderId="0" xfId="0" applyNumberFormat="1" applyFont="1" applyAlignment="1">
      <alignment horizontal="left" wrapText="1"/>
    </xf>
    <xf numFmtId="0" fontId="49" fillId="0" borderId="0" xfId="0" applyFont="1" applyAlignment="1">
      <alignment horizontal="center" vertical="top"/>
    </xf>
    <xf numFmtId="0" fontId="40" fillId="0" borderId="41" xfId="0" applyFont="1" applyBorder="1" applyAlignment="1">
      <alignment horizontal="center" vertical="center"/>
    </xf>
    <xf numFmtId="0" fontId="40" fillId="0" borderId="42" xfId="0" applyFont="1" applyBorder="1" applyAlignment="1">
      <alignment horizontal="center" vertical="center"/>
    </xf>
    <xf numFmtId="0" fontId="40" fillId="0" borderId="33" xfId="0" applyFont="1" applyBorder="1" applyAlignment="1">
      <alignment horizontal="center" vertical="center"/>
    </xf>
    <xf numFmtId="0" fontId="40" fillId="0" borderId="14" xfId="0" applyFont="1" applyBorder="1" applyAlignment="1">
      <alignment horizontal="center" vertical="center" wrapText="1"/>
    </xf>
    <xf numFmtId="166" fontId="45" fillId="0" borderId="14" xfId="55" applyNumberFormat="1" applyFont="1" applyFill="1" applyBorder="1" applyAlignment="1">
      <alignment horizontal="center" vertical="center" wrapText="1"/>
    </xf>
    <xf numFmtId="166" fontId="31" fillId="0" borderId="14" xfId="55" applyNumberFormat="1" applyFont="1" applyFill="1" applyBorder="1" applyAlignment="1">
      <alignment horizontal="center" vertical="center" wrapText="1"/>
    </xf>
    <xf numFmtId="166" fontId="45" fillId="0" borderId="12" xfId="55" applyNumberFormat="1" applyFont="1" applyFill="1" applyBorder="1" applyAlignment="1">
      <alignment horizontal="center" vertical="center" wrapText="1"/>
    </xf>
    <xf numFmtId="166" fontId="45" fillId="0" borderId="46" xfId="55" applyNumberFormat="1" applyFont="1" applyFill="1" applyBorder="1" applyAlignment="1">
      <alignment horizontal="center" vertical="center" wrapText="1"/>
    </xf>
    <xf numFmtId="0" fontId="40" fillId="0" borderId="73" xfId="0" applyFont="1" applyBorder="1" applyAlignment="1">
      <alignment horizontal="center" vertical="center" wrapText="1"/>
    </xf>
    <xf numFmtId="0" fontId="40" fillId="0" borderId="71" xfId="0" applyFont="1" applyBorder="1" applyAlignment="1">
      <alignment horizontal="center" vertical="center" wrapText="1"/>
    </xf>
    <xf numFmtId="0" fontId="45" fillId="0" borderId="74" xfId="0" applyFont="1" applyBorder="1" applyAlignment="1">
      <alignment horizontal="center" vertical="center" wrapText="1"/>
    </xf>
    <xf numFmtId="0" fontId="31" fillId="0" borderId="66" xfId="0" applyFont="1" applyBorder="1" applyAlignment="1">
      <alignment horizontal="center" vertical="center" wrapText="1"/>
    </xf>
    <xf numFmtId="0" fontId="40" fillId="26" borderId="14" xfId="0" applyFont="1" applyFill="1" applyBorder="1" applyAlignment="1">
      <alignment horizontal="center" vertical="center" wrapText="1"/>
    </xf>
    <xf numFmtId="0" fontId="40" fillId="26" borderId="12" xfId="0" applyFont="1" applyFill="1" applyBorder="1" applyAlignment="1">
      <alignment horizontal="center" vertical="center" wrapText="1"/>
    </xf>
    <xf numFmtId="0" fontId="40" fillId="26" borderId="21" xfId="0" applyFont="1" applyFill="1" applyBorder="1" applyAlignment="1">
      <alignment horizontal="center" vertical="center" wrapText="1"/>
    </xf>
    <xf numFmtId="0" fontId="40" fillId="26" borderId="43" xfId="0" applyFont="1" applyFill="1" applyBorder="1" applyAlignment="1">
      <alignment horizontal="center" vertical="center" wrapText="1"/>
    </xf>
    <xf numFmtId="0" fontId="37" fillId="0" borderId="41" xfId="0" applyFont="1" applyBorder="1" applyAlignment="1">
      <alignment wrapText="1"/>
    </xf>
    <xf numFmtId="0" fontId="37" fillId="0" borderId="42" xfId="0" applyFont="1" applyBorder="1" applyAlignment="1">
      <alignment wrapText="1"/>
    </xf>
    <xf numFmtId="0" fontId="37" fillId="0" borderId="33" xfId="0" applyFont="1" applyBorder="1" applyAlignment="1">
      <alignment wrapText="1"/>
    </xf>
    <xf numFmtId="0" fontId="37" fillId="0" borderId="0" xfId="0" applyFont="1" applyAlignment="1">
      <alignment horizontal="justify"/>
    </xf>
    <xf numFmtId="0" fontId="40" fillId="27" borderId="58" xfId="0" applyFont="1" applyFill="1" applyBorder="1" applyAlignment="1">
      <alignment horizontal="center"/>
    </xf>
    <xf numFmtId="0" fontId="40" fillId="27" borderId="59" xfId="0" applyFont="1" applyFill="1" applyBorder="1" applyAlignment="1">
      <alignment horizontal="center"/>
    </xf>
    <xf numFmtId="0" fontId="40" fillId="27" borderId="60" xfId="0" applyFont="1" applyFill="1" applyBorder="1" applyAlignment="1">
      <alignment horizontal="center"/>
    </xf>
    <xf numFmtId="0" fontId="40" fillId="0" borderId="0" xfId="0" applyFont="1" applyAlignment="1">
      <alignment horizontal="right"/>
    </xf>
    <xf numFmtId="0" fontId="40" fillId="27" borderId="61" xfId="0" applyFont="1" applyFill="1" applyBorder="1" applyAlignment="1">
      <alignment horizontal="center" vertical="center"/>
    </xf>
    <xf numFmtId="0" fontId="40" fillId="27" borderId="30" xfId="0" applyFont="1" applyFill="1" applyBorder="1" applyAlignment="1">
      <alignment horizontal="center" vertical="center"/>
    </xf>
    <xf numFmtId="0" fontId="40" fillId="27" borderId="35" xfId="0" applyFont="1" applyFill="1" applyBorder="1" applyAlignment="1">
      <alignment horizontal="center" vertical="center"/>
    </xf>
    <xf numFmtId="0" fontId="40" fillId="27" borderId="62" xfId="0" applyFont="1" applyFill="1" applyBorder="1" applyAlignment="1">
      <alignment horizontal="center"/>
    </xf>
    <xf numFmtId="0" fontId="40" fillId="27" borderId="63" xfId="0" applyFont="1" applyFill="1" applyBorder="1" applyAlignment="1">
      <alignment horizontal="center"/>
    </xf>
    <xf numFmtId="0" fontId="57" fillId="27" borderId="11" xfId="0" applyFont="1" applyFill="1" applyBorder="1" applyAlignment="1">
      <alignment horizontal="center" vertical="center" wrapText="1"/>
    </xf>
    <xf numFmtId="0" fontId="57" fillId="27" borderId="38" xfId="0" applyFont="1" applyFill="1" applyBorder="1" applyAlignment="1">
      <alignment horizontal="center" vertical="center" wrapText="1"/>
    </xf>
    <xf numFmtId="0" fontId="57" fillId="27" borderId="28" xfId="0" applyFont="1" applyFill="1" applyBorder="1" applyAlignment="1">
      <alignment horizontal="center" vertical="center" wrapText="1"/>
    </xf>
    <xf numFmtId="0" fontId="57" fillId="27" borderId="64" xfId="0" applyFont="1" applyFill="1" applyBorder="1" applyAlignment="1">
      <alignment horizontal="center" vertical="center" wrapText="1"/>
    </xf>
    <xf numFmtId="0" fontId="37" fillId="0" borderId="10" xfId="0" applyFont="1" applyBorder="1" applyAlignment="1">
      <alignment horizontal="left" vertical="center" wrapText="1"/>
    </xf>
    <xf numFmtId="0" fontId="37" fillId="0" borderId="0" xfId="0" applyFont="1" applyAlignment="1">
      <alignment horizontal="left" vertical="center" wrapText="1"/>
    </xf>
    <xf numFmtId="0" fontId="37" fillId="0" borderId="31" xfId="0" applyFont="1" applyBorder="1" applyAlignment="1">
      <alignment horizontal="left" vertical="center" wrapText="1"/>
    </xf>
    <xf numFmtId="0" fontId="37" fillId="0" borderId="41" xfId="0" applyFont="1" applyBorder="1" applyAlignment="1">
      <alignment horizontal="left" vertical="center" wrapText="1"/>
    </xf>
    <xf numFmtId="0" fontId="37" fillId="0" borderId="42" xfId="0" applyFont="1" applyBorder="1" applyAlignment="1">
      <alignment horizontal="left" vertical="center" wrapText="1"/>
    </xf>
    <xf numFmtId="0" fontId="37" fillId="0" borderId="33" xfId="0" applyFont="1" applyBorder="1" applyAlignment="1">
      <alignment horizontal="left" vertical="center" wrapText="1"/>
    </xf>
    <xf numFmtId="0" fontId="37" fillId="0" borderId="42" xfId="0" applyFont="1" applyBorder="1" applyAlignment="1">
      <alignment vertical="top" wrapText="1"/>
    </xf>
    <xf numFmtId="0" fontId="37" fillId="27" borderId="14" xfId="0" applyFont="1" applyFill="1" applyBorder="1" applyAlignment="1">
      <alignment horizontal="center" vertical="center"/>
    </xf>
    <xf numFmtId="0" fontId="37" fillId="27" borderId="14" xfId="0" applyFont="1" applyFill="1" applyBorder="1" applyAlignment="1">
      <alignment horizontal="center" vertical="center" wrapText="1"/>
    </xf>
    <xf numFmtId="0" fontId="37" fillId="0" borderId="41" xfId="0" applyFont="1" applyBorder="1"/>
    <xf numFmtId="0" fontId="37" fillId="0" borderId="42" xfId="0" applyFont="1" applyBorder="1"/>
    <xf numFmtId="0" fontId="37" fillId="0" borderId="33" xfId="0" applyFont="1" applyBorder="1"/>
    <xf numFmtId="0" fontId="37" fillId="0" borderId="0" xfId="0" applyFont="1"/>
    <xf numFmtId="0" fontId="40" fillId="0" borderId="11" xfId="0" applyFont="1" applyBorder="1" applyAlignment="1">
      <alignment horizontal="center" vertical="center" wrapText="1"/>
    </xf>
    <xf numFmtId="0" fontId="37" fillId="0" borderId="10" xfId="0" applyFont="1" applyBorder="1" applyAlignment="1">
      <alignment horizontal="left"/>
    </xf>
    <xf numFmtId="0" fontId="37" fillId="0" borderId="0" xfId="0" applyFont="1" applyAlignment="1">
      <alignment horizontal="left"/>
    </xf>
    <xf numFmtId="0" fontId="37" fillId="0" borderId="31" xfId="0" applyFont="1" applyBorder="1" applyAlignment="1">
      <alignment horizontal="left"/>
    </xf>
    <xf numFmtId="0" fontId="50" fillId="0" borderId="10" xfId="0" applyFont="1" applyBorder="1" applyAlignment="1">
      <alignment horizontal="left"/>
    </xf>
    <xf numFmtId="0" fontId="59" fillId="0" borderId="0" xfId="0" applyFont="1" applyAlignment="1">
      <alignment horizontal="left"/>
    </xf>
    <xf numFmtId="0" fontId="59" fillId="0" borderId="31" xfId="0" applyFont="1" applyBorder="1" applyAlignment="1">
      <alignment horizontal="left"/>
    </xf>
    <xf numFmtId="0" fontId="37" fillId="0" borderId="41" xfId="0" applyFont="1" applyBorder="1" applyAlignment="1">
      <alignment horizontal="left"/>
    </xf>
    <xf numFmtId="0" fontId="37" fillId="0" borderId="42" xfId="0" applyFont="1" applyBorder="1" applyAlignment="1">
      <alignment horizontal="left"/>
    </xf>
    <xf numFmtId="0" fontId="37" fillId="0" borderId="33" xfId="0" applyFont="1" applyBorder="1" applyAlignment="1">
      <alignment horizontal="left"/>
    </xf>
    <xf numFmtId="0" fontId="50" fillId="0" borderId="43" xfId="0" applyFont="1" applyBorder="1" applyAlignment="1">
      <alignment horizontal="left"/>
    </xf>
    <xf numFmtId="0" fontId="59" fillId="0" borderId="44" xfId="0" applyFont="1" applyBorder="1" applyAlignment="1">
      <alignment horizontal="left"/>
    </xf>
    <xf numFmtId="0" fontId="59" fillId="0" borderId="45" xfId="0" applyFont="1" applyBorder="1" applyAlignment="1">
      <alignment horizontal="left"/>
    </xf>
    <xf numFmtId="0" fontId="37" fillId="0" borderId="14" xfId="0" applyFont="1" applyBorder="1"/>
    <xf numFmtId="0" fontId="40" fillId="0" borderId="12" xfId="0" applyFont="1" applyBorder="1" applyAlignment="1">
      <alignment horizontal="left" vertical="center"/>
    </xf>
    <xf numFmtId="0" fontId="40" fillId="0" borderId="13" xfId="0" applyFont="1" applyBorder="1" applyAlignment="1">
      <alignment horizontal="left" vertical="center"/>
    </xf>
    <xf numFmtId="0" fontId="40" fillId="0" borderId="46" xfId="0" applyFont="1" applyBorder="1" applyAlignment="1">
      <alignment horizontal="left" vertical="center"/>
    </xf>
    <xf numFmtId="0" fontId="37" fillId="0" borderId="43" xfId="0" applyFont="1" applyBorder="1" applyAlignment="1">
      <alignment horizontal="left"/>
    </xf>
    <xf numFmtId="0" fontId="37" fillId="0" borderId="44" xfId="0" applyFont="1" applyBorder="1" applyAlignment="1">
      <alignment horizontal="left"/>
    </xf>
    <xf numFmtId="0" fontId="37" fillId="0" borderId="45" xfId="0" applyFont="1" applyBorder="1" applyAlignment="1">
      <alignment horizontal="left"/>
    </xf>
    <xf numFmtId="0" fontId="40" fillId="26" borderId="12" xfId="0" applyFont="1" applyFill="1" applyBorder="1" applyAlignment="1">
      <alignment horizontal="center" vertical="center"/>
    </xf>
    <xf numFmtId="0" fontId="40" fillId="26" borderId="13" xfId="0" applyFont="1" applyFill="1" applyBorder="1" applyAlignment="1">
      <alignment horizontal="center" vertical="center"/>
    </xf>
    <xf numFmtId="0" fontId="40" fillId="26" borderId="46" xfId="0" applyFont="1" applyFill="1" applyBorder="1" applyAlignment="1">
      <alignment horizontal="center" vertical="center"/>
    </xf>
    <xf numFmtId="0" fontId="37" fillId="0" borderId="43" xfId="0" applyFont="1" applyBorder="1"/>
    <xf numFmtId="0" fontId="37" fillId="0" borderId="44" xfId="0" applyFont="1" applyBorder="1"/>
    <xf numFmtId="0" fontId="37" fillId="0" borderId="45" xfId="0" applyFont="1" applyBorder="1"/>
    <xf numFmtId="0" fontId="37" fillId="0" borderId="10" xfId="0" applyFont="1" applyBorder="1" applyAlignment="1">
      <alignment wrapText="1"/>
    </xf>
    <xf numFmtId="0" fontId="37" fillId="0" borderId="31" xfId="0" applyFont="1" applyBorder="1"/>
    <xf numFmtId="0" fontId="37" fillId="0" borderId="10" xfId="0" applyFont="1" applyBorder="1"/>
    <xf numFmtId="0" fontId="40" fillId="0" borderId="0" xfId="0" applyFont="1" applyAlignment="1">
      <alignment wrapText="1"/>
    </xf>
    <xf numFmtId="0" fontId="40" fillId="26" borderId="14" xfId="0" applyFont="1" applyFill="1" applyBorder="1" applyAlignment="1">
      <alignment horizontal="center" vertical="center"/>
    </xf>
    <xf numFmtId="0" fontId="40" fillId="26" borderId="44" xfId="0" applyFont="1" applyFill="1" applyBorder="1" applyAlignment="1">
      <alignment horizontal="center" vertical="center" wrapText="1"/>
    </xf>
    <xf numFmtId="0" fontId="40" fillId="26" borderId="41" xfId="0" applyFont="1" applyFill="1" applyBorder="1" applyAlignment="1">
      <alignment horizontal="center" vertical="center" wrapText="1"/>
    </xf>
    <xf numFmtId="0" fontId="40" fillId="26" borderId="42" xfId="0" applyFont="1" applyFill="1" applyBorder="1" applyAlignment="1">
      <alignment horizontal="center" vertical="center" wrapText="1"/>
    </xf>
    <xf numFmtId="0" fontId="40" fillId="26" borderId="13" xfId="0" applyFont="1" applyFill="1" applyBorder="1" applyAlignment="1">
      <alignment horizontal="center" vertical="center" wrapText="1"/>
    </xf>
    <xf numFmtId="0" fontId="40" fillId="26" borderId="46" xfId="0" applyFont="1" applyFill="1" applyBorder="1" applyAlignment="1">
      <alignment horizontal="center" vertical="center" wrapText="1"/>
    </xf>
    <xf numFmtId="0" fontId="40" fillId="0" borderId="0" xfId="0" applyFont="1" applyAlignment="1">
      <alignment horizontal="left"/>
    </xf>
    <xf numFmtId="166" fontId="40" fillId="26" borderId="12" xfId="55" applyNumberFormat="1" applyFont="1" applyFill="1" applyBorder="1" applyAlignment="1">
      <alignment horizontal="center" vertical="center" wrapText="1"/>
    </xf>
    <xf numFmtId="166" fontId="40" fillId="26" borderId="13" xfId="55" applyNumberFormat="1" applyFont="1" applyFill="1" applyBorder="1" applyAlignment="1">
      <alignment horizontal="center" vertical="center" wrapText="1"/>
    </xf>
    <xf numFmtId="166" fontId="40" fillId="26" borderId="46" xfId="55" applyNumberFormat="1" applyFont="1" applyFill="1" applyBorder="1" applyAlignment="1">
      <alignment horizontal="center" vertical="center" wrapText="1"/>
    </xf>
    <xf numFmtId="0" fontId="40" fillId="26" borderId="43" xfId="0" applyFont="1" applyFill="1" applyBorder="1" applyAlignment="1">
      <alignment vertical="center" wrapText="1"/>
    </xf>
    <xf numFmtId="0" fontId="40" fillId="26" borderId="44" xfId="0" applyFont="1" applyFill="1" applyBorder="1" applyAlignment="1">
      <alignment vertical="center" wrapText="1"/>
    </xf>
    <xf numFmtId="0" fontId="40" fillId="26" borderId="45" xfId="0" applyFont="1" applyFill="1" applyBorder="1" applyAlignment="1">
      <alignment vertical="center" wrapText="1"/>
    </xf>
    <xf numFmtId="0" fontId="40" fillId="26" borderId="41" xfId="0" applyFont="1" applyFill="1" applyBorder="1" applyAlignment="1">
      <alignment vertical="center" wrapText="1"/>
    </xf>
    <xf numFmtId="0" fontId="40" fillId="26" borderId="42" xfId="0" applyFont="1" applyFill="1" applyBorder="1" applyAlignment="1">
      <alignment vertical="center" wrapText="1"/>
    </xf>
    <xf numFmtId="0" fontId="40" fillId="26" borderId="33" xfId="0" applyFont="1" applyFill="1" applyBorder="1" applyAlignment="1">
      <alignment vertical="center" wrapText="1"/>
    </xf>
    <xf numFmtId="0" fontId="40" fillId="0" borderId="10" xfId="0" applyFont="1" applyBorder="1" applyAlignment="1">
      <alignment wrapText="1"/>
    </xf>
    <xf numFmtId="0" fontId="40" fillId="0" borderId="31" xfId="0" applyFont="1" applyBorder="1" applyAlignment="1">
      <alignment wrapText="1"/>
    </xf>
    <xf numFmtId="0" fontId="37" fillId="0" borderId="31" xfId="0" applyFont="1" applyBorder="1" applyAlignment="1">
      <alignment wrapText="1"/>
    </xf>
    <xf numFmtId="0" fontId="52" fillId="0" borderId="75" xfId="99" applyFont="1" applyBorder="1" applyAlignment="1">
      <alignment horizontal="left" wrapText="1"/>
    </xf>
    <xf numFmtId="0" fontId="52" fillId="0" borderId="76" xfId="99" applyFont="1" applyBorder="1" applyAlignment="1">
      <alignment horizontal="left" wrapText="1"/>
    </xf>
    <xf numFmtId="0" fontId="23" fillId="0" borderId="78" xfId="99" applyFont="1" applyBorder="1" applyAlignment="1">
      <alignment horizontal="left" vertical="center" wrapText="1"/>
    </xf>
    <xf numFmtId="0" fontId="23" fillId="0" borderId="80" xfId="99" applyFont="1" applyBorder="1" applyAlignment="1">
      <alignment horizontal="left" vertical="center" wrapText="1"/>
    </xf>
    <xf numFmtId="0" fontId="23" fillId="0" borderId="79" xfId="99" applyFont="1" applyBorder="1" applyAlignment="1">
      <alignment horizontal="left" vertical="center" wrapText="1"/>
    </xf>
    <xf numFmtId="0" fontId="23" fillId="0" borderId="75" xfId="99" applyFont="1" applyBorder="1" applyAlignment="1">
      <alignment horizontal="center" vertical="top" wrapText="1"/>
    </xf>
    <xf numFmtId="0" fontId="23" fillId="0" borderId="76" xfId="99" applyFont="1" applyBorder="1" applyAlignment="1">
      <alignment horizontal="center" vertical="top" wrapText="1"/>
    </xf>
    <xf numFmtId="0" fontId="40" fillId="0" borderId="0" xfId="0" applyFont="1"/>
    <xf numFmtId="0" fontId="40" fillId="0" borderId="31" xfId="0" applyFont="1" applyBorder="1"/>
    <xf numFmtId="0" fontId="23" fillId="28" borderId="75" xfId="99" applyFont="1" applyFill="1" applyBorder="1" applyAlignment="1">
      <alignment horizontal="center" vertical="center" wrapText="1"/>
    </xf>
    <xf numFmtId="0" fontId="23" fillId="28" borderId="76" xfId="99" applyFont="1" applyFill="1" applyBorder="1" applyAlignment="1">
      <alignment horizontal="center" vertical="center" wrapText="1"/>
    </xf>
    <xf numFmtId="167" fontId="53" fillId="28" borderId="75" xfId="99" applyNumberFormat="1" applyFont="1" applyFill="1" applyBorder="1" applyAlignment="1">
      <alignment horizontal="center" vertical="top" shrinkToFit="1"/>
    </xf>
    <xf numFmtId="167" fontId="53" fillId="28" borderId="76" xfId="99" applyNumberFormat="1" applyFont="1" applyFill="1" applyBorder="1" applyAlignment="1">
      <alignment horizontal="center" vertical="top" shrinkToFit="1"/>
    </xf>
    <xf numFmtId="0" fontId="37" fillId="0" borderId="77" xfId="0" applyFont="1" applyBorder="1" applyAlignment="1">
      <alignment vertical="top"/>
    </xf>
    <xf numFmtId="0" fontId="27" fillId="0" borderId="78" xfId="99" applyFont="1" applyBorder="1" applyAlignment="1">
      <alignment horizontal="left" vertical="top" wrapText="1"/>
    </xf>
    <xf numFmtId="0" fontId="27" fillId="0" borderId="79" xfId="99" applyFont="1" applyBorder="1" applyAlignment="1">
      <alignment horizontal="left" vertical="top" wrapText="1"/>
    </xf>
    <xf numFmtId="0" fontId="27" fillId="0" borderId="75" xfId="99" applyFont="1" applyBorder="1" applyAlignment="1">
      <alignment horizontal="center" vertical="top" wrapText="1"/>
    </xf>
    <xf numFmtId="0" fontId="27" fillId="0" borderId="76" xfId="99" applyFont="1" applyBorder="1" applyAlignment="1">
      <alignment horizontal="center" vertical="top" wrapText="1"/>
    </xf>
    <xf numFmtId="0" fontId="53" fillId="0" borderId="75" xfId="99" applyFont="1" applyBorder="1" applyAlignment="1">
      <alignment horizontal="left" wrapText="1"/>
    </xf>
    <xf numFmtId="0" fontId="53" fillId="0" borderId="76" xfId="99" applyFont="1" applyBorder="1" applyAlignment="1">
      <alignment horizontal="left" wrapText="1"/>
    </xf>
    <xf numFmtId="0" fontId="40" fillId="0" borderId="43" xfId="0" applyFont="1" applyBorder="1"/>
    <xf numFmtId="0" fontId="40" fillId="0" borderId="44" xfId="0" applyFont="1" applyBorder="1"/>
    <xf numFmtId="0" fontId="40" fillId="0" borderId="45" xfId="0" applyFont="1" applyBorder="1"/>
    <xf numFmtId="0" fontId="58" fillId="0" borderId="0" xfId="0" applyFont="1" applyAlignment="1">
      <alignment horizontal="center"/>
    </xf>
    <xf numFmtId="0" fontId="40" fillId="0" borderId="10" xfId="0" applyFont="1" applyBorder="1"/>
    <xf numFmtId="0" fontId="27" fillId="0" borderId="80" xfId="99" applyFont="1" applyBorder="1" applyAlignment="1">
      <alignment horizontal="left" vertical="top" wrapText="1"/>
    </xf>
    <xf numFmtId="0" fontId="27" fillId="0" borderId="75" xfId="99" applyFont="1" applyBorder="1" applyAlignment="1">
      <alignment horizontal="center" vertical="center" wrapText="1"/>
    </xf>
    <xf numFmtId="0" fontId="27" fillId="0" borderId="76" xfId="99" applyFont="1" applyBorder="1" applyAlignment="1">
      <alignment horizontal="center" vertical="center" wrapText="1"/>
    </xf>
    <xf numFmtId="0" fontId="1" fillId="0" borderId="0" xfId="146" applyAlignment="1">
      <alignment horizontal="left" wrapText="1"/>
    </xf>
    <xf numFmtId="0" fontId="1" fillId="0" borderId="92" xfId="146" applyBorder="1" applyAlignment="1">
      <alignment horizontal="left"/>
    </xf>
    <xf numFmtId="0" fontId="1" fillId="0" borderId="89" xfId="146" applyBorder="1" applyAlignment="1">
      <alignment horizontal="left"/>
    </xf>
    <xf numFmtId="0" fontId="1" fillId="0" borderId="94" xfId="146" applyBorder="1" applyAlignment="1">
      <alignment horizontal="left"/>
    </xf>
    <xf numFmtId="0" fontId="1" fillId="0" borderId="95" xfId="146" applyBorder="1" applyAlignment="1">
      <alignment horizontal="left"/>
    </xf>
    <xf numFmtId="0" fontId="67" fillId="0" borderId="89" xfId="146" applyFont="1" applyBorder="1" applyAlignment="1">
      <alignment horizontal="center" vertical="center"/>
    </xf>
    <xf numFmtId="0" fontId="67" fillId="0" borderId="89" xfId="146" applyFont="1" applyBorder="1" applyAlignment="1">
      <alignment horizontal="center"/>
    </xf>
    <xf numFmtId="0" fontId="67" fillId="0" borderId="90" xfId="146" applyFont="1" applyBorder="1" applyAlignment="1">
      <alignment horizontal="center" vertical="center"/>
    </xf>
    <xf numFmtId="0" fontId="67" fillId="0" borderId="62" xfId="146" applyFont="1" applyBorder="1" applyAlignment="1">
      <alignment horizontal="center" vertical="center"/>
    </xf>
    <xf numFmtId="0" fontId="67" fillId="0" borderId="92" xfId="146" applyFont="1" applyBorder="1" applyAlignment="1">
      <alignment horizontal="center" vertical="center"/>
    </xf>
    <xf numFmtId="0" fontId="67" fillId="0" borderId="62" xfId="146" applyFont="1" applyBorder="1" applyAlignment="1">
      <alignment horizontal="center"/>
    </xf>
    <xf numFmtId="0" fontId="67" fillId="0" borderId="91" xfId="146" applyFont="1" applyBorder="1" applyAlignment="1">
      <alignment horizontal="center"/>
    </xf>
    <xf numFmtId="0" fontId="1" fillId="0" borderId="41" xfId="146" applyBorder="1" applyAlignment="1">
      <alignment horizontal="center"/>
    </xf>
    <xf numFmtId="0" fontId="1" fillId="0" borderId="33" xfId="146" applyBorder="1" applyAlignment="1">
      <alignment horizontal="center"/>
    </xf>
    <xf numFmtId="0" fontId="1" fillId="0" borderId="89" xfId="146" applyBorder="1" applyAlignment="1">
      <alignment horizontal="center"/>
    </xf>
    <xf numFmtId="0" fontId="67" fillId="0" borderId="55" xfId="146" applyFont="1" applyBorder="1" applyAlignment="1">
      <alignment horizontal="center" vertical="center"/>
    </xf>
    <xf numFmtId="0" fontId="67" fillId="0" borderId="48" xfId="146" applyFont="1" applyBorder="1" applyAlignment="1">
      <alignment horizontal="center" vertical="center"/>
    </xf>
    <xf numFmtId="0" fontId="67" fillId="0" borderId="49" xfId="146" applyFont="1" applyBorder="1" applyAlignment="1">
      <alignment horizontal="center" vertical="center"/>
    </xf>
    <xf numFmtId="0" fontId="1" fillId="0" borderId="84" xfId="146" applyBorder="1" applyAlignment="1">
      <alignment horizontal="center" vertical="center"/>
    </xf>
    <xf numFmtId="0" fontId="1" fillId="0" borderId="85" xfId="146" applyBorder="1" applyAlignment="1">
      <alignment horizontal="center" vertical="center"/>
    </xf>
    <xf numFmtId="0" fontId="1" fillId="0" borderId="41" xfId="146" applyBorder="1" applyAlignment="1">
      <alignment horizontal="center" vertical="center"/>
    </xf>
    <xf numFmtId="0" fontId="1" fillId="0" borderId="33" xfId="146" applyBorder="1" applyAlignment="1">
      <alignment horizontal="center" vertical="center"/>
    </xf>
    <xf numFmtId="0" fontId="1" fillId="0" borderId="86" xfId="146" applyBorder="1" applyAlignment="1">
      <alignment horizontal="center"/>
    </xf>
    <xf numFmtId="0" fontId="1" fillId="0" borderId="87" xfId="146" applyBorder="1" applyAlignment="1">
      <alignment horizontal="center"/>
    </xf>
    <xf numFmtId="0" fontId="1" fillId="0" borderId="88" xfId="146" applyBorder="1" applyAlignment="1">
      <alignment horizontal="center"/>
    </xf>
    <xf numFmtId="0" fontId="1" fillId="0" borderId="42" xfId="146" applyBorder="1" applyAlignment="1">
      <alignment horizontal="center" vertical="center"/>
    </xf>
    <xf numFmtId="0" fontId="61" fillId="0" borderId="55" xfId="143" applyFont="1" applyBorder="1" applyAlignment="1">
      <alignment horizontal="left" vertical="center" wrapText="1"/>
    </xf>
    <xf numFmtId="0" fontId="61" fillId="0" borderId="48" xfId="143" applyFont="1" applyBorder="1" applyAlignment="1">
      <alignment horizontal="left" vertical="center" wrapText="1"/>
    </xf>
    <xf numFmtId="0" fontId="61" fillId="0" borderId="49" xfId="143" applyFont="1" applyBorder="1" applyAlignment="1">
      <alignment horizontal="left" vertical="center" wrapText="1"/>
    </xf>
    <xf numFmtId="0" fontId="61" fillId="0" borderId="56" xfId="143" applyFont="1" applyBorder="1" applyAlignment="1">
      <alignment horizontal="center" wrapText="1"/>
    </xf>
    <xf numFmtId="165" fontId="0" fillId="29" borderId="0" xfId="55" applyFont="1" applyFill="1" applyAlignment="1">
      <alignment horizontal="center"/>
    </xf>
    <xf numFmtId="165" fontId="0" fillId="0" borderId="0" xfId="55" applyFont="1" applyFill="1" applyAlignment="1">
      <alignment horizontal="center"/>
    </xf>
    <xf numFmtId="49" fontId="55" fillId="0" borderId="25" xfId="0" applyNumberFormat="1" applyFont="1" applyBorder="1" applyAlignment="1">
      <alignment vertical="top"/>
    </xf>
    <xf numFmtId="49" fontId="55" fillId="0" borderId="26" xfId="0" applyNumberFormat="1" applyFont="1" applyBorder="1" applyAlignment="1">
      <alignment vertical="top"/>
    </xf>
    <xf numFmtId="49" fontId="55" fillId="0" borderId="27" xfId="0" applyNumberFormat="1" applyFont="1" applyBorder="1" applyAlignment="1">
      <alignment vertical="top"/>
    </xf>
    <xf numFmtId="49" fontId="54" fillId="0" borderId="51" xfId="0" applyNumberFormat="1" applyFont="1" applyBorder="1" applyAlignment="1">
      <alignment vertical="top"/>
    </xf>
    <xf numFmtId="49" fontId="54" fillId="0" borderId="56" xfId="0" applyNumberFormat="1" applyFont="1" applyBorder="1" applyAlignment="1">
      <alignment vertical="top"/>
    </xf>
    <xf numFmtId="49" fontId="54" fillId="0" borderId="57" xfId="0" applyNumberFormat="1" applyFont="1" applyBorder="1" applyAlignment="1">
      <alignment vertical="top"/>
    </xf>
    <xf numFmtId="49" fontId="55" fillId="0" borderId="23" xfId="0" applyNumberFormat="1" applyFont="1" applyBorder="1" applyAlignment="1">
      <alignment vertical="top"/>
    </xf>
    <xf numFmtId="49" fontId="55" fillId="0" borderId="0" xfId="0" applyNumberFormat="1" applyFont="1" applyAlignment="1">
      <alignment vertical="top"/>
    </xf>
    <xf numFmtId="49" fontId="55" fillId="0" borderId="24" xfId="0" applyNumberFormat="1" applyFont="1" applyBorder="1" applyAlignment="1">
      <alignment vertical="top"/>
    </xf>
    <xf numFmtId="49" fontId="54" fillId="0" borderId="23" xfId="0" applyNumberFormat="1" applyFont="1" applyBorder="1" applyAlignment="1">
      <alignment vertical="top"/>
    </xf>
    <xf numFmtId="49" fontId="54" fillId="0" borderId="0" xfId="0" applyNumberFormat="1" applyFont="1" applyAlignment="1">
      <alignment vertical="top"/>
    </xf>
    <xf numFmtId="49" fontId="54" fillId="0" borderId="24" xfId="0" applyNumberFormat="1" applyFont="1" applyBorder="1" applyAlignment="1">
      <alignment vertical="top"/>
    </xf>
    <xf numFmtId="49" fontId="54" fillId="0" borderId="51" xfId="0" applyNumberFormat="1" applyFont="1" applyBorder="1" applyAlignment="1">
      <alignment horizontal="center" vertical="top"/>
    </xf>
    <xf numFmtId="49" fontId="54" fillId="0" borderId="56" xfId="0" applyNumberFormat="1" applyFont="1" applyBorder="1" applyAlignment="1">
      <alignment horizontal="center" vertical="top"/>
    </xf>
    <xf numFmtId="49" fontId="54" fillId="0" borderId="57" xfId="0" applyNumberFormat="1" applyFont="1" applyBorder="1" applyAlignment="1">
      <alignment horizontal="center" vertical="top"/>
    </xf>
    <xf numFmtId="49" fontId="54" fillId="0" borderId="25" xfId="0" applyNumberFormat="1" applyFont="1" applyBorder="1" applyAlignment="1">
      <alignment horizontal="center" vertical="top"/>
    </xf>
    <xf numFmtId="49" fontId="54" fillId="0" borderId="26" xfId="0" applyNumberFormat="1" applyFont="1" applyBorder="1" applyAlignment="1">
      <alignment horizontal="center" vertical="top"/>
    </xf>
    <xf numFmtId="49" fontId="54" fillId="0" borderId="27" xfId="0" applyNumberFormat="1" applyFont="1" applyBorder="1" applyAlignment="1">
      <alignment horizontal="center" vertical="top"/>
    </xf>
    <xf numFmtId="165" fontId="75" fillId="0" borderId="23" xfId="55" applyFont="1" applyFill="1" applyBorder="1" applyAlignment="1">
      <alignment horizontal="center" vertical="top" wrapText="1"/>
    </xf>
    <xf numFmtId="165" fontId="75" fillId="0" borderId="24" xfId="55" applyFont="1" applyFill="1" applyBorder="1" applyAlignment="1">
      <alignment horizontal="center" vertical="top" wrapText="1"/>
    </xf>
    <xf numFmtId="165" fontId="74" fillId="0" borderId="25" xfId="55" applyFont="1" applyFill="1" applyBorder="1" applyAlignment="1">
      <alignment horizontal="center" vertical="top"/>
    </xf>
    <xf numFmtId="165" fontId="74" fillId="0" borderId="27" xfId="55" applyFont="1" applyFill="1" applyBorder="1" applyAlignment="1">
      <alignment horizontal="center" vertical="top"/>
    </xf>
    <xf numFmtId="165" fontId="74" fillId="0" borderId="51" xfId="55" applyFont="1" applyFill="1" applyBorder="1" applyAlignment="1">
      <alignment horizontal="center" vertical="top" wrapText="1"/>
    </xf>
    <xf numFmtId="165" fontId="74" fillId="0" borderId="57" xfId="55" applyFont="1" applyFill="1" applyBorder="1" applyAlignment="1">
      <alignment horizontal="center" vertical="top" wrapText="1"/>
    </xf>
    <xf numFmtId="0" fontId="40" fillId="25" borderId="108" xfId="0" quotePrefix="1" applyFont="1" applyFill="1" applyBorder="1" applyAlignment="1">
      <alignment horizontal="center" vertical="center"/>
    </xf>
    <xf numFmtId="0" fontId="39" fillId="25" borderId="109" xfId="0" applyFont="1" applyFill="1" applyBorder="1" applyAlignment="1">
      <alignment horizontal="justify"/>
    </xf>
    <xf numFmtId="0" fontId="39" fillId="25" borderId="109" xfId="0" applyFont="1" applyFill="1" applyBorder="1" applyAlignment="1">
      <alignment horizontal="center"/>
    </xf>
    <xf numFmtId="166" fontId="39" fillId="0" borderId="110" xfId="55" applyNumberFormat="1" applyFont="1" applyFill="1" applyBorder="1" applyAlignment="1">
      <alignment horizontal="justify"/>
    </xf>
    <xf numFmtId="166" fontId="39" fillId="0" borderId="111" xfId="55" applyNumberFormat="1" applyFont="1" applyFill="1" applyBorder="1" applyAlignment="1">
      <alignment horizontal="justify"/>
    </xf>
    <xf numFmtId="0" fontId="39" fillId="0" borderId="102" xfId="0" applyFont="1" applyFill="1" applyBorder="1" applyAlignment="1">
      <alignment horizontal="justify"/>
    </xf>
    <xf numFmtId="0" fontId="39" fillId="0" borderId="102" xfId="0" applyFont="1" applyFill="1" applyBorder="1" applyAlignment="1">
      <alignment horizontal="center"/>
    </xf>
    <xf numFmtId="0" fontId="37" fillId="0" borderId="0" xfId="0" applyFont="1" applyFill="1"/>
    <xf numFmtId="0" fontId="37" fillId="0" borderId="41" xfId="0" applyFont="1" applyFill="1" applyBorder="1"/>
  </cellXfs>
  <cellStyles count="147">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Bad 2" xfId="49" xr:uid="{00000000-0005-0000-0000-000030000000}"/>
    <cellStyle name="Bad 3" xfId="50" xr:uid="{00000000-0005-0000-0000-000031000000}"/>
    <cellStyle name="Calculation 2" xfId="51" xr:uid="{00000000-0005-0000-0000-000032000000}"/>
    <cellStyle name="Calculation 3" xfId="52" xr:uid="{00000000-0005-0000-0000-000033000000}"/>
    <cellStyle name="Check Cell 2" xfId="53" xr:uid="{00000000-0005-0000-0000-000034000000}"/>
    <cellStyle name="Check Cell 3" xfId="54" xr:uid="{00000000-0005-0000-0000-000035000000}"/>
    <cellStyle name="Comma" xfId="55" builtinId="3"/>
    <cellStyle name="Comma 2" xfId="56" xr:uid="{00000000-0005-0000-0000-000037000000}"/>
    <cellStyle name="Comma 2 2" xfId="57" xr:uid="{00000000-0005-0000-0000-000038000000}"/>
    <cellStyle name="Comma 2 2 2" xfId="58" xr:uid="{00000000-0005-0000-0000-000039000000}"/>
    <cellStyle name="Comma 2 2 2 2" xfId="130" xr:uid="{00000000-0005-0000-0000-00003A000000}"/>
    <cellStyle name="Comma 2 3" xfId="59" xr:uid="{00000000-0005-0000-0000-00003B000000}"/>
    <cellStyle name="Comma 2 3 2" xfId="131" xr:uid="{00000000-0005-0000-0000-00003C000000}"/>
    <cellStyle name="Comma 2 4" xfId="60" xr:uid="{00000000-0005-0000-0000-00003D000000}"/>
    <cellStyle name="Comma 2 4 2" xfId="132" xr:uid="{00000000-0005-0000-0000-00003E000000}"/>
    <cellStyle name="Comma 2 5" xfId="61" xr:uid="{00000000-0005-0000-0000-00003F000000}"/>
    <cellStyle name="Comma 2 5 2" xfId="133" xr:uid="{00000000-0005-0000-0000-000040000000}"/>
    <cellStyle name="Comma 2 6" xfId="62" xr:uid="{00000000-0005-0000-0000-000041000000}"/>
    <cellStyle name="Comma 2 7" xfId="63" xr:uid="{00000000-0005-0000-0000-000042000000}"/>
    <cellStyle name="Comma 2 7 2" xfId="134" xr:uid="{00000000-0005-0000-0000-000043000000}"/>
    <cellStyle name="Comma 21" xfId="144" xr:uid="{00000000-0005-0000-0000-000044000000}"/>
    <cellStyle name="Comma 3" xfId="64" xr:uid="{00000000-0005-0000-0000-000045000000}"/>
    <cellStyle name="Comma 3 2" xfId="65" xr:uid="{00000000-0005-0000-0000-000046000000}"/>
    <cellStyle name="Comma 3 2 2" xfId="135" xr:uid="{00000000-0005-0000-0000-000047000000}"/>
    <cellStyle name="Comma 3 3" xfId="66" xr:uid="{00000000-0005-0000-0000-000048000000}"/>
    <cellStyle name="Comma 3 3 2" xfId="136" xr:uid="{00000000-0005-0000-0000-000049000000}"/>
    <cellStyle name="Comma 3 4" xfId="67" xr:uid="{00000000-0005-0000-0000-00004A000000}"/>
    <cellStyle name="Comma 4" xfId="68" xr:uid="{00000000-0005-0000-0000-00004B000000}"/>
    <cellStyle name="Comma 4 2" xfId="69" xr:uid="{00000000-0005-0000-0000-00004C000000}"/>
    <cellStyle name="Comma 4 2 2" xfId="138" xr:uid="{00000000-0005-0000-0000-00004D000000}"/>
    <cellStyle name="Comma 4 3" xfId="137" xr:uid="{00000000-0005-0000-0000-00004E000000}"/>
    <cellStyle name="Comma 5" xfId="70" xr:uid="{00000000-0005-0000-0000-00004F000000}"/>
    <cellStyle name="Comma 5 2" xfId="71" xr:uid="{00000000-0005-0000-0000-000050000000}"/>
    <cellStyle name="Comma 5 2 2" xfId="139" xr:uid="{00000000-0005-0000-0000-000051000000}"/>
    <cellStyle name="Comma 6" xfId="72" xr:uid="{00000000-0005-0000-0000-000052000000}"/>
    <cellStyle name="Comma 7" xfId="73" xr:uid="{00000000-0005-0000-0000-000053000000}"/>
    <cellStyle name="Comma 7 2" xfId="140" xr:uid="{00000000-0005-0000-0000-000054000000}"/>
    <cellStyle name="Comma 8" xfId="74" xr:uid="{00000000-0005-0000-0000-000055000000}"/>
    <cellStyle name="Comma 8 2" xfId="141" xr:uid="{00000000-0005-0000-0000-000056000000}"/>
    <cellStyle name="Comma 9" xfId="75" xr:uid="{00000000-0005-0000-0000-000057000000}"/>
    <cellStyle name="Comma 9 2" xfId="142" xr:uid="{00000000-0005-0000-0000-000058000000}"/>
    <cellStyle name="Explanatory Text 2" xfId="76" xr:uid="{00000000-0005-0000-0000-000059000000}"/>
    <cellStyle name="Explanatory Text 3" xfId="77" xr:uid="{00000000-0005-0000-0000-00005A000000}"/>
    <cellStyle name="Good 2" xfId="78" xr:uid="{00000000-0005-0000-0000-00005B000000}"/>
    <cellStyle name="Good 3" xfId="79" xr:uid="{00000000-0005-0000-0000-00005C000000}"/>
    <cellStyle name="Heading 1 2" xfId="80" xr:uid="{00000000-0005-0000-0000-00005D000000}"/>
    <cellStyle name="Heading 1 3" xfId="81" xr:uid="{00000000-0005-0000-0000-00005E000000}"/>
    <cellStyle name="Heading 2 2" xfId="82" xr:uid="{00000000-0005-0000-0000-00005F000000}"/>
    <cellStyle name="Heading 2 3" xfId="83" xr:uid="{00000000-0005-0000-0000-000060000000}"/>
    <cellStyle name="Heading 3 2" xfId="84" xr:uid="{00000000-0005-0000-0000-000061000000}"/>
    <cellStyle name="Heading 3 3" xfId="85" xr:uid="{00000000-0005-0000-0000-000062000000}"/>
    <cellStyle name="Heading 4 2" xfId="86" xr:uid="{00000000-0005-0000-0000-000063000000}"/>
    <cellStyle name="Heading 4 3" xfId="87" xr:uid="{00000000-0005-0000-0000-000064000000}"/>
    <cellStyle name="Input 2" xfId="88" xr:uid="{00000000-0005-0000-0000-000065000000}"/>
    <cellStyle name="Input 3" xfId="89" xr:uid="{00000000-0005-0000-0000-000066000000}"/>
    <cellStyle name="Linked Cell 2" xfId="90" xr:uid="{00000000-0005-0000-0000-000067000000}"/>
    <cellStyle name="Linked Cell 3" xfId="91" xr:uid="{00000000-0005-0000-0000-000068000000}"/>
    <cellStyle name="Neutral 2" xfId="92" xr:uid="{00000000-0005-0000-0000-000069000000}"/>
    <cellStyle name="Neutral 3" xfId="93" xr:uid="{00000000-0005-0000-0000-00006A000000}"/>
    <cellStyle name="Nor}al" xfId="145" xr:uid="{00000000-0005-0000-0000-00006B000000}"/>
    <cellStyle name="Normal" xfId="0" builtinId="0"/>
    <cellStyle name="Normal 10" xfId="94" xr:uid="{00000000-0005-0000-0000-00006D000000}"/>
    <cellStyle name="Normal 10 2" xfId="95" xr:uid="{00000000-0005-0000-0000-00006E000000}"/>
    <cellStyle name="Normal 11" xfId="96" xr:uid="{00000000-0005-0000-0000-00006F000000}"/>
    <cellStyle name="Normal 12" xfId="97" xr:uid="{00000000-0005-0000-0000-000070000000}"/>
    <cellStyle name="Normal 13" xfId="98" xr:uid="{00000000-0005-0000-0000-000071000000}"/>
    <cellStyle name="Normal 14" xfId="99" xr:uid="{00000000-0005-0000-0000-000072000000}"/>
    <cellStyle name="Normal 18" xfId="143" xr:uid="{00000000-0005-0000-0000-000073000000}"/>
    <cellStyle name="Normal 2" xfId="100" xr:uid="{00000000-0005-0000-0000-000074000000}"/>
    <cellStyle name="Normal 2 11" xfId="146" xr:uid="{00000000-0005-0000-0000-000075000000}"/>
    <cellStyle name="Normal 2 2" xfId="101" xr:uid="{00000000-0005-0000-0000-000076000000}"/>
    <cellStyle name="Normal 2 3" xfId="102" xr:uid="{00000000-0005-0000-0000-000077000000}"/>
    <cellStyle name="Normal 2 3 2" xfId="103" xr:uid="{00000000-0005-0000-0000-000078000000}"/>
    <cellStyle name="Normal 2 4" xfId="104" xr:uid="{00000000-0005-0000-0000-000079000000}"/>
    <cellStyle name="Normal 2_Xl0000004" xfId="105" xr:uid="{00000000-0005-0000-0000-00007A000000}"/>
    <cellStyle name="Normal 3" xfId="106" xr:uid="{00000000-0005-0000-0000-00007B000000}"/>
    <cellStyle name="Normal 4" xfId="107" xr:uid="{00000000-0005-0000-0000-00007C000000}"/>
    <cellStyle name="Normal 5" xfId="108" xr:uid="{00000000-0005-0000-0000-00007D000000}"/>
    <cellStyle name="Normal 6" xfId="109" xr:uid="{00000000-0005-0000-0000-00007E000000}"/>
    <cellStyle name="Normal 6 2" xfId="110" xr:uid="{00000000-0005-0000-0000-00007F000000}"/>
    <cellStyle name="Normal 7" xfId="111" xr:uid="{00000000-0005-0000-0000-000080000000}"/>
    <cellStyle name="Normal 8" xfId="112" xr:uid="{00000000-0005-0000-0000-000081000000}"/>
    <cellStyle name="Normal 9" xfId="113" xr:uid="{00000000-0005-0000-0000-000082000000}"/>
    <cellStyle name="Note 2" xfId="114" xr:uid="{00000000-0005-0000-0000-000083000000}"/>
    <cellStyle name="Note 3" xfId="115" xr:uid="{00000000-0005-0000-0000-000084000000}"/>
    <cellStyle name="Output 2" xfId="116" xr:uid="{00000000-0005-0000-0000-000085000000}"/>
    <cellStyle name="Output 3" xfId="117" xr:uid="{00000000-0005-0000-0000-000086000000}"/>
    <cellStyle name="Percent" xfId="118" builtinId="5"/>
    <cellStyle name="Percent 2" xfId="119" xr:uid="{00000000-0005-0000-0000-000088000000}"/>
    <cellStyle name="Percent 2 2" xfId="120" xr:uid="{00000000-0005-0000-0000-000089000000}"/>
    <cellStyle name="Percent 3" xfId="121" xr:uid="{00000000-0005-0000-0000-00008A000000}"/>
    <cellStyle name="Percent 4" xfId="122" xr:uid="{00000000-0005-0000-0000-00008B000000}"/>
    <cellStyle name="Percent 5" xfId="123" xr:uid="{00000000-0005-0000-0000-00008C000000}"/>
    <cellStyle name="Title 2" xfId="124" xr:uid="{00000000-0005-0000-0000-00008D000000}"/>
    <cellStyle name="Title 3" xfId="125" xr:uid="{00000000-0005-0000-0000-00008E000000}"/>
    <cellStyle name="Total 2" xfId="126" xr:uid="{00000000-0005-0000-0000-00008F000000}"/>
    <cellStyle name="Total 3" xfId="127" xr:uid="{00000000-0005-0000-0000-000090000000}"/>
    <cellStyle name="Warning Text 2" xfId="128" xr:uid="{00000000-0005-0000-0000-000091000000}"/>
    <cellStyle name="Warning Text 3" xfId="129" xr:uid="{00000000-0005-0000-0000-00009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Revised%20schedule%20V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SB%20plan\business%20plan%2003-04\smelterprof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BIJU%20NAIR\PATSPIN%20INDIA\NEW%20PROJECTS\TUF%20PROJECT%20%20IV\SBI%20CAPS\PIL_Financial%20Mode_August%2022%20for%20compan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DOCUME~1\mkb\LOCALS~1\Temp\notesE1EF34\NOTES%202007-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ER-PC\Desktop\Users\user\Downloads\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cost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DOCUME~1\divya\LOCALS~1\Temp\notesE1EF34\HilightApdec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A%20John%20Moris%20&amp;%20Co.2017%20april\AJM%20STAFF\NEETHU\Rich%20Field\rich%20field%20final%20signed%20before%20round%20of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50\ajm%20kochi\statutory%20audit%2023-24\audit%20in%20progress\richfiled%2023-24\financials23-24\Richfiled%20%20financials%2031.0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12"/>
      <sheetName val="Profitability flash-HO"/>
      <sheetName val="PLAN Vs ACTUALS RECO"/>
      <sheetName val="FLASH-F.WKG.SHEET"/>
      <sheetName val="FLASH -F.CON"/>
      <sheetName val="FLASH-F.ED"/>
      <sheetName val="F.VARIATION"/>
      <sheetName val="Var-Flash"/>
      <sheetName val="Var-YTD(ACT-ACT)"/>
      <sheetName val="Var-YTD (Plan-Act)"/>
      <sheetName val="Directors report"/>
      <sheetName val="Synopsis"/>
      <sheetName val="Revised-Financials"/>
      <sheetName val="Summary -1"/>
      <sheetName val="Summary -2"/>
      <sheetName val="Q3-Q3 summary"/>
      <sheetName val="Q3-Q2 summary "/>
      <sheetName val="9M-9M summary "/>
      <sheetName val="9MONTHS"/>
      <sheetName val="Q3-Q2"/>
      <sheetName val="Q3"/>
      <sheetName val="Plan -Actual -9 mts."/>
      <sheetName val="Var - Act (Q4- Q4)"/>
      <sheetName val="Var- Act (Q4-Q3)"/>
      <sheetName val="Var Q4(Plan-Act)"/>
      <sheetName val="HG-1"/>
      <sheetName val="Past Data"/>
      <sheetName val="B_S Plan11-12"/>
      <sheetName val="Plan 11-12"/>
      <sheetName val="covering letter"/>
      <sheetName val="Var-Month (Plan-Act)"/>
      <sheetName val="New Sch VI Format"/>
      <sheetName val="FINANCIALS"/>
      <sheetName val="Results"/>
      <sheetName val="Revised Sch VI - "/>
      <sheetName val="NOTE-2"/>
      <sheetName val="NOTE 3-4"/>
      <sheetName val="Note 5-6"/>
      <sheetName val="NOTE 7- 8"/>
      <sheetName val="NOTE 9-10"/>
      <sheetName val="NOTE 11"/>
      <sheetName val="NOTE-12 Asset-newschviformat"/>
      <sheetName val="NOTE 13- 14"/>
      <sheetName val="NOTE 15- 16"/>
      <sheetName val="NOTE 17- 18"/>
      <sheetName val="NOTE 19-20"/>
      <sheetName val="NOTE- 21- PL ACCOUNT"/>
      <sheetName val="NOTE-22-27 PL ACCOUNT"/>
      <sheetName val="NOTE 27 cont...."/>
      <sheetName val="working capital"/>
      <sheetName val="BZL Consol Link"/>
      <sheetName val="Electricity"/>
      <sheetName val="NOTE 27 - 29"/>
      <sheetName val="CF - FF newSCVI"/>
      <sheetName val="ASSET SCH"/>
      <sheetName val="Salient Features"/>
      <sheetName val="STOCK"/>
      <sheetName val="LINK"/>
      <sheetName val="TB"/>
      <sheetName val="CF - FF"/>
      <sheetName val="RATIOS"/>
      <sheetName val="I-O RATIO"/>
      <sheetName val="HG-3"/>
      <sheetName val="Notes"/>
      <sheetName val="OP. RPT"/>
      <sheetName val="BSABSTRACT "/>
      <sheetName val="COMPARISON - ADMN.COST "/>
      <sheetName val="SEGMENT"/>
      <sheetName val="BP MODEL"/>
      <sheetName val="SML.P(FIFO)"/>
      <sheetName val="CONV.COST"/>
      <sheetName val="Zn Dust"/>
      <sheetName val="ZAMAK"/>
      <sheetName val="calcineval"/>
      <sheetName val="STATUTORY DEDUCTINS"/>
      <sheetName val="Co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eltproft znm (Jan)"/>
      <sheetName val="basew (Jan)"/>
      <sheetName val="work(jan))"/>
      <sheetName val="smeltproft znm (dec)"/>
      <sheetName val="basew (dec)"/>
      <sheetName val="work(dec) "/>
      <sheetName val="smeltproft znm (nov)"/>
      <sheetName val="basew (nov)"/>
      <sheetName val="work(nov)"/>
      <sheetName val="smeltproft znm (oct)"/>
      <sheetName val="basew (oct)"/>
      <sheetName val="work(oct)"/>
      <sheetName val="smeltproft znm (sept) "/>
      <sheetName val="basew (sep) "/>
      <sheetName val="work(sep) "/>
      <sheetName val="smeltproft znm (aug) "/>
      <sheetName val="basew (aug)"/>
      <sheetName val="work(aug) "/>
      <sheetName val="smeltproft znm (july) (2)"/>
      <sheetName val="basew (july) (2)"/>
      <sheetName val="work(july) (2)"/>
      <sheetName val="smeltproft znm (2)"/>
      <sheetName val="basew (2)"/>
      <sheetName val="Sheet1 (2)"/>
      <sheetName val="smeltproft znm 93) (2)"/>
      <sheetName val="basew (94)"/>
      <sheetName val="work (94)"/>
      <sheetName val="FPNEWXLS (3)"/>
      <sheetName val="FPNEWXLS (4)"/>
      <sheetName val="wip (2)"/>
      <sheetName val="work(aug)"/>
      <sheetName val="smeltproft znm (july)"/>
      <sheetName val="basew (july)"/>
      <sheetName val="work(july)"/>
      <sheetName val="smeltproft znm"/>
      <sheetName val="basew"/>
      <sheetName val="Sheet1"/>
      <sheetName val="smeltproft znm 93)"/>
      <sheetName val="basew (93)"/>
      <sheetName val="work (93)"/>
      <sheetName val="FPNEWXLS"/>
      <sheetName val="FPNEWXLS (2)"/>
      <sheetName val="wi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ensitivity"/>
      <sheetName val="Assumptions"/>
      <sheetName val="Project Cost - Break up"/>
      <sheetName val="Capex_DD"/>
      <sheetName val="Debt - Rpmt. Proj"/>
      <sheetName val="PSTSPN-JW"/>
      <sheetName val="Debt-Existing"/>
      <sheetName val="Project Cost"/>
      <sheetName val="Depreciation - Proj"/>
      <sheetName val="Depreciation - Existing"/>
      <sheetName val="COP - Spinning 16800"/>
      <sheetName val="COP - Spinning 30000"/>
      <sheetName val="COP - Existing + Mod"/>
      <sheetName val="Windmill - 1"/>
      <sheetName val="Windmill - 2"/>
      <sheetName val="WC"/>
      <sheetName val="Tax"/>
      <sheetName val="P&amp;L_Consldtd"/>
      <sheetName val="CF - Consolidated"/>
      <sheetName val="BS_consolidated"/>
      <sheetName val="Report Sheet"/>
      <sheetName val="Internal Accrual Statement"/>
      <sheetName val="CF_Compar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mp;d"/>
      <sheetName val="HP loans notes disclosure"/>
      <sheetName val="cap goods"/>
      <sheetName val="SUBSCRIPTION"/>
      <sheetName val="goodsintransit"/>
      <sheetName val="stores and spares"/>
      <sheetName val="FC TRN"/>
      <sheetName val="TRAVEL"/>
      <sheetName val="alloy"/>
      <sheetName val="RM CON"/>
      <sheetName val="FOB"/>
      <sheetName val="AUDITOR"/>
      <sheetName val="DIR.REM"/>
      <sheetName val="ELEC2071"/>
      <sheetName val="CON.LB"/>
      <sheetName val="LC"/>
      <sheetName val="kseb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mp;d"/>
      <sheetName val="capital ordersoutstanding"/>
      <sheetName val="capital goods"/>
      <sheetName val="material in transit"/>
      <sheetName val="Stores &amp; Spares"/>
      <sheetName val="Subscription"/>
      <sheetName val="Professional Service"/>
      <sheetName val="FC TRN"/>
      <sheetName val="foreign travel"/>
      <sheetName val="raw Material"/>
      <sheetName val="AUDITOR"/>
      <sheetName val="ROYapril-March 2009"/>
      <sheetName val="ELEC2071"/>
      <sheetName val="electrioldcase"/>
      <sheetName val="CON.LB"/>
      <sheetName val="LC"/>
      <sheetName val="ksebint "/>
      <sheetName val="allo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rialBal"/>
      <sheetName val="link"/>
      <sheetName val="Stock"/>
      <sheetName val="Cost Allocation"/>
      <sheetName val="ProcessCost Sheet"/>
      <sheetName val="aprmac"/>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LIGHT-2"/>
      <sheetName val="Highlight-3"/>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orL"/>
      <sheetName val="CashFlow"/>
      <sheetName val="SOCIE"/>
      <sheetName val="Ac policy"/>
      <sheetName val="bs Notes"/>
      <sheetName val="pl notes"/>
      <sheetName val="fa note"/>
      <sheetName val="Income Tax Fixed Asset"/>
      <sheetName val="Note21"/>
      <sheetName val="RBINotes"/>
      <sheetName val="Addl Disclosure schd III"/>
      <sheetName val="RATIO"/>
      <sheetName val="trial"/>
    </sheetNames>
    <sheetDataSet>
      <sheetData sheetId="0"/>
      <sheetData sheetId="1"/>
      <sheetData sheetId="2"/>
      <sheetData sheetId="3"/>
      <sheetData sheetId="4"/>
      <sheetData sheetId="5">
        <row r="302">
          <cell r="L302">
            <v>0</v>
          </cell>
        </row>
        <row r="303">
          <cell r="L303">
            <v>0</v>
          </cell>
        </row>
        <row r="304">
          <cell r="L304">
            <v>0</v>
          </cell>
        </row>
      </sheetData>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orL"/>
      <sheetName val="CashFlow"/>
      <sheetName val="SOCIE"/>
      <sheetName val="Ac policy"/>
      <sheetName val="bs Notes"/>
      <sheetName val="pl notes"/>
      <sheetName val="fa note"/>
      <sheetName val="Income Tax Fixed Asset"/>
      <sheetName val="Note21"/>
      <sheetName val="RBINotes"/>
      <sheetName val="Addl Disclosure schd III"/>
      <sheetName val="RATIO"/>
      <sheetName val="trial"/>
      <sheetName val="proviosion"/>
    </sheetNames>
    <sheetDataSet>
      <sheetData sheetId="0">
        <row r="8">
          <cell r="D8">
            <v>7014397.5599999996</v>
          </cell>
        </row>
      </sheetData>
      <sheetData sheetId="1">
        <row r="11">
          <cell r="D11">
            <v>17588824.73</v>
          </cell>
        </row>
      </sheetData>
      <sheetData sheetId="2"/>
      <sheetData sheetId="3"/>
      <sheetData sheetId="4"/>
      <sheetData sheetId="5">
        <row r="37">
          <cell r="L37">
            <v>88231386.170000002</v>
          </cell>
        </row>
        <row r="210">
          <cell r="M210">
            <v>36540</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7"/>
  <sheetViews>
    <sheetView tabSelected="1" topLeftCell="A7" zoomScaleNormal="100" zoomScaleSheetLayoutView="100" workbookViewId="0">
      <selection activeCell="I20" sqref="I20"/>
    </sheetView>
  </sheetViews>
  <sheetFormatPr defaultColWidth="9.140625" defaultRowHeight="15" x14ac:dyDescent="0.25"/>
  <cols>
    <col min="1" max="1" width="7.28515625" style="13" customWidth="1"/>
    <col min="2" max="2" width="51.7109375" style="13" customWidth="1"/>
    <col min="3" max="3" width="8.85546875" style="13" bestFit="1" customWidth="1"/>
    <col min="4" max="4" width="22.28515625" style="14" customWidth="1"/>
    <col min="5" max="5" width="21" style="261" customWidth="1"/>
    <col min="6" max="6" width="12.140625" customWidth="1"/>
    <col min="7" max="7" width="11.42578125" style="1" bestFit="1" customWidth="1"/>
    <col min="8" max="16384" width="9.140625" style="1"/>
  </cols>
  <sheetData>
    <row r="1" spans="1:5" ht="28.5" customHeight="1" x14ac:dyDescent="0.3">
      <c r="A1" s="533" t="s">
        <v>287</v>
      </c>
      <c r="B1" s="534"/>
      <c r="C1" s="534"/>
      <c r="D1" s="534"/>
      <c r="E1" s="535"/>
    </row>
    <row r="2" spans="1:5" ht="15.75" customHeight="1" x14ac:dyDescent="0.25">
      <c r="A2" s="536" t="s">
        <v>886</v>
      </c>
      <c r="B2" s="537"/>
      <c r="C2" s="537"/>
      <c r="D2" s="537"/>
      <c r="E2" s="538"/>
    </row>
    <row r="3" spans="1:5" x14ac:dyDescent="0.25">
      <c r="A3" s="539" t="s">
        <v>288</v>
      </c>
      <c r="B3" s="540"/>
      <c r="C3" s="540"/>
      <c r="D3" s="540"/>
      <c r="E3" s="541"/>
    </row>
    <row r="4" spans="1:5" ht="16.5" thickBot="1" x14ac:dyDescent="0.3">
      <c r="A4" s="542" t="s">
        <v>1067</v>
      </c>
      <c r="B4" s="543"/>
      <c r="C4" s="543"/>
      <c r="D4" s="543"/>
      <c r="E4" s="544"/>
    </row>
    <row r="5" spans="1:5" ht="15.75" thickBot="1" x14ac:dyDescent="0.3">
      <c r="A5" s="2" t="s">
        <v>28</v>
      </c>
      <c r="B5" s="3" t="s">
        <v>0</v>
      </c>
      <c r="C5" s="3" t="s">
        <v>1</v>
      </c>
      <c r="D5" s="359" t="s">
        <v>974</v>
      </c>
      <c r="E5" s="359" t="s">
        <v>792</v>
      </c>
    </row>
    <row r="6" spans="1:5" x14ac:dyDescent="0.25">
      <c r="A6" s="4"/>
      <c r="B6" s="5" t="s">
        <v>2</v>
      </c>
      <c r="C6" s="6"/>
      <c r="D6" s="237"/>
      <c r="E6" s="444"/>
    </row>
    <row r="7" spans="1:5" x14ac:dyDescent="0.25">
      <c r="A7" s="454" t="s">
        <v>30</v>
      </c>
      <c r="B7" s="455" t="s">
        <v>1055</v>
      </c>
      <c r="C7" s="433"/>
      <c r="D7" s="434"/>
      <c r="E7" s="456"/>
    </row>
    <row r="8" spans="1:5" x14ac:dyDescent="0.25">
      <c r="A8" s="439" t="s">
        <v>4</v>
      </c>
      <c r="B8" s="438" t="s">
        <v>15</v>
      </c>
      <c r="C8" s="433">
        <v>9</v>
      </c>
      <c r="D8" s="434">
        <f>'fa note'!H22</f>
        <v>1180842.959275</v>
      </c>
      <c r="E8" s="447">
        <f>'fa note'!I22</f>
        <v>1019604.6206333335</v>
      </c>
    </row>
    <row r="9" spans="1:5" x14ac:dyDescent="0.25">
      <c r="A9" s="439" t="s">
        <v>6</v>
      </c>
      <c r="B9" s="438" t="s">
        <v>3</v>
      </c>
      <c r="C9" s="433" t="s">
        <v>776</v>
      </c>
      <c r="D9" s="434"/>
      <c r="E9" s="447"/>
    </row>
    <row r="10" spans="1:5" x14ac:dyDescent="0.25">
      <c r="A10" s="424"/>
      <c r="B10" s="457" t="s">
        <v>9</v>
      </c>
      <c r="C10" s="433"/>
      <c r="D10" s="434"/>
      <c r="E10" s="447"/>
    </row>
    <row r="11" spans="1:5" x14ac:dyDescent="0.25">
      <c r="A11" s="439"/>
      <c r="B11" s="458" t="s">
        <v>10</v>
      </c>
      <c r="C11" s="433"/>
      <c r="D11" s="434">
        <v>0</v>
      </c>
      <c r="E11" s="447">
        <v>0</v>
      </c>
    </row>
    <row r="12" spans="1:5" x14ac:dyDescent="0.25">
      <c r="A12" s="439"/>
      <c r="B12" s="436" t="s">
        <v>11</v>
      </c>
      <c r="C12" s="9"/>
      <c r="D12" s="10"/>
      <c r="E12" s="459"/>
    </row>
    <row r="13" spans="1:5" x14ac:dyDescent="0.25">
      <c r="A13" s="439"/>
      <c r="B13" s="440" t="s">
        <v>12</v>
      </c>
      <c r="C13" s="9">
        <v>4</v>
      </c>
      <c r="D13" s="10">
        <f>'bs Notes'!L38</f>
        <v>91315112.170000002</v>
      </c>
      <c r="E13" s="459">
        <f>'bs Notes'!M38</f>
        <v>14615900</v>
      </c>
    </row>
    <row r="14" spans="1:5" x14ac:dyDescent="0.25">
      <c r="A14" s="437"/>
      <c r="B14" s="438"/>
      <c r="C14" s="433"/>
      <c r="D14" s="434"/>
      <c r="E14" s="447"/>
    </row>
    <row r="15" spans="1:5" x14ac:dyDescent="0.25">
      <c r="A15" s="437" t="s">
        <v>8</v>
      </c>
      <c r="B15" s="438" t="s">
        <v>16</v>
      </c>
      <c r="C15" s="433">
        <v>10</v>
      </c>
      <c r="D15" s="434">
        <f>'bs Notes'!L201</f>
        <v>502500</v>
      </c>
      <c r="E15" s="447">
        <f>'bs Notes'!M201</f>
        <v>3407287</v>
      </c>
    </row>
    <row r="16" spans="1:5" x14ac:dyDescent="0.25">
      <c r="A16" s="460" t="s">
        <v>14</v>
      </c>
      <c r="B16" s="455" t="s">
        <v>718</v>
      </c>
      <c r="C16" s="433"/>
      <c r="D16" s="434"/>
      <c r="E16" s="447"/>
    </row>
    <row r="17" spans="1:5" x14ac:dyDescent="0.25">
      <c r="A17" s="439" t="s">
        <v>4</v>
      </c>
      <c r="B17" s="438" t="s">
        <v>3</v>
      </c>
      <c r="C17" s="433"/>
      <c r="D17" s="434">
        <v>0</v>
      </c>
      <c r="E17" s="447">
        <v>0</v>
      </c>
    </row>
    <row r="18" spans="1:5" x14ac:dyDescent="0.25">
      <c r="A18" s="461"/>
      <c r="B18" s="438" t="s">
        <v>5</v>
      </c>
      <c r="C18" s="433">
        <v>3</v>
      </c>
      <c r="D18" s="434">
        <f>'bs Notes'!L9</f>
        <v>7238893.5599999996</v>
      </c>
      <c r="E18" s="447">
        <f>'bs Notes'!M9</f>
        <v>61812812.690000005</v>
      </c>
    </row>
    <row r="19" spans="1:5" x14ac:dyDescent="0.25">
      <c r="A19" s="461"/>
      <c r="B19" s="438" t="s">
        <v>7</v>
      </c>
      <c r="C19" s="433" t="s">
        <v>776</v>
      </c>
      <c r="D19" s="434"/>
      <c r="E19" s="447"/>
    </row>
    <row r="20" spans="1:5" ht="15.75" thickBot="1" x14ac:dyDescent="0.3">
      <c r="A20" s="461" t="s">
        <v>31</v>
      </c>
      <c r="B20" s="438" t="s">
        <v>213</v>
      </c>
      <c r="C20" s="433">
        <v>7</v>
      </c>
      <c r="D20" s="434">
        <f>'bs Notes'!L172</f>
        <v>1837556.06</v>
      </c>
      <c r="E20" s="447">
        <f>'bs Notes'!M172</f>
        <v>690417.1100000001</v>
      </c>
    </row>
    <row r="21" spans="1:5" ht="15.75" thickBot="1" x14ac:dyDescent="0.3">
      <c r="A21" s="462"/>
      <c r="B21" s="463" t="s">
        <v>17</v>
      </c>
      <c r="C21" s="464"/>
      <c r="D21" s="238">
        <f>SUM(D6:D20)</f>
        <v>102074904.74927501</v>
      </c>
      <c r="E21" s="445">
        <f>SUM(E6:E20)</f>
        <v>81546021.420633331</v>
      </c>
    </row>
    <row r="22" spans="1:5" x14ac:dyDescent="0.25">
      <c r="A22" s="437"/>
      <c r="B22" s="443" t="s">
        <v>1056</v>
      </c>
      <c r="C22" s="433"/>
      <c r="D22" s="239"/>
      <c r="E22" s="446"/>
    </row>
    <row r="23" spans="1:5" x14ac:dyDescent="0.25">
      <c r="A23" s="437"/>
      <c r="B23" s="443" t="s">
        <v>24</v>
      </c>
      <c r="C23" s="433"/>
      <c r="D23" s="239"/>
      <c r="E23" s="446"/>
    </row>
    <row r="24" spans="1:5" x14ac:dyDescent="0.25">
      <c r="A24" s="437" t="s">
        <v>1057</v>
      </c>
      <c r="B24" s="441" t="s">
        <v>25</v>
      </c>
      <c r="C24" s="433">
        <v>13</v>
      </c>
      <c r="D24" s="239">
        <f>'bs Notes'!L238</f>
        <v>37501000</v>
      </c>
      <c r="E24" s="446">
        <f>'bs Notes'!M238</f>
        <v>37501000</v>
      </c>
    </row>
    <row r="25" spans="1:5" x14ac:dyDescent="0.25">
      <c r="A25" s="437" t="s">
        <v>1058</v>
      </c>
      <c r="B25" s="441" t="s">
        <v>26</v>
      </c>
      <c r="C25" s="433">
        <v>14</v>
      </c>
      <c r="D25" s="239">
        <f>'bs Notes'!L270</f>
        <v>48427424.51440838</v>
      </c>
      <c r="E25" s="446">
        <f>'bs Notes'!M270</f>
        <v>41949223.818781309</v>
      </c>
    </row>
    <row r="26" spans="1:5" x14ac:dyDescent="0.25">
      <c r="A26" s="465"/>
      <c r="B26" s="455" t="s">
        <v>18</v>
      </c>
      <c r="C26" s="433"/>
      <c r="D26" s="434"/>
      <c r="E26" s="447"/>
    </row>
    <row r="27" spans="1:5" x14ac:dyDescent="0.25">
      <c r="A27" s="432" t="s">
        <v>29</v>
      </c>
      <c r="B27" s="455" t="s">
        <v>1059</v>
      </c>
      <c r="C27" s="433"/>
      <c r="D27" s="434"/>
      <c r="E27" s="447"/>
    </row>
    <row r="28" spans="1:5" x14ac:dyDescent="0.25">
      <c r="A28" s="442" t="s">
        <v>4</v>
      </c>
      <c r="B28" s="438" t="s">
        <v>19</v>
      </c>
      <c r="C28" s="433"/>
      <c r="D28" s="434"/>
      <c r="E28" s="447"/>
    </row>
    <row r="29" spans="1:5" x14ac:dyDescent="0.25">
      <c r="A29" s="472"/>
      <c r="B29" s="813" t="s">
        <v>1070</v>
      </c>
      <c r="C29" s="814"/>
      <c r="D29" s="434">
        <f>+trial!C129+trial!C130</f>
        <v>5150000</v>
      </c>
      <c r="E29" s="447">
        <f>trial!D128+trial!D129+trial!D130</f>
        <v>0</v>
      </c>
    </row>
    <row r="30" spans="1:5" x14ac:dyDescent="0.25">
      <c r="A30" s="808"/>
      <c r="B30" s="809" t="s">
        <v>1071</v>
      </c>
      <c r="C30" s="810"/>
      <c r="D30" s="811">
        <f>+trial!C128</f>
        <v>6900000</v>
      </c>
      <c r="E30" s="812"/>
    </row>
    <row r="31" spans="1:5" x14ac:dyDescent="0.25">
      <c r="A31" s="474"/>
      <c r="B31" s="475" t="s">
        <v>1052</v>
      </c>
      <c r="C31" s="476"/>
      <c r="D31" s="434">
        <f>trial!C110</f>
        <v>143490</v>
      </c>
      <c r="E31" s="447">
        <f>trial!D110</f>
        <v>0</v>
      </c>
    </row>
    <row r="32" spans="1:5" x14ac:dyDescent="0.25">
      <c r="A32" s="473" t="s">
        <v>32</v>
      </c>
      <c r="B32" s="470" t="s">
        <v>1060</v>
      </c>
      <c r="C32" s="6"/>
      <c r="D32" s="434"/>
      <c r="E32" s="447"/>
    </row>
    <row r="33" spans="1:8" x14ac:dyDescent="0.25">
      <c r="A33" s="461" t="s">
        <v>4</v>
      </c>
      <c r="B33" s="438" t="s">
        <v>21</v>
      </c>
      <c r="C33" s="433" t="s">
        <v>606</v>
      </c>
      <c r="D33" s="434">
        <f>+'bs Notes'!L212</f>
        <v>220578</v>
      </c>
      <c r="E33" s="447">
        <f>+'bs Notes'!M212</f>
        <v>36540</v>
      </c>
      <c r="H33" s="471"/>
    </row>
    <row r="34" spans="1:8" x14ac:dyDescent="0.25">
      <c r="A34" s="461" t="s">
        <v>6</v>
      </c>
      <c r="B34" s="438" t="s">
        <v>22</v>
      </c>
      <c r="C34" s="433">
        <v>8</v>
      </c>
      <c r="D34" s="434">
        <f>-'bs Notes'!N182</f>
        <v>647674.67486662499</v>
      </c>
      <c r="E34" s="447">
        <f>-'bs Notes'!J182</f>
        <v>720403.71715669998</v>
      </c>
    </row>
    <row r="35" spans="1:8" ht="29.25" customHeight="1" thickBot="1" x14ac:dyDescent="0.3">
      <c r="A35" s="461" t="s">
        <v>31</v>
      </c>
      <c r="B35" s="438" t="s">
        <v>23</v>
      </c>
      <c r="C35" s="433" t="s">
        <v>607</v>
      </c>
      <c r="D35" s="434">
        <f>+'bs Notes'!L229</f>
        <v>3084738</v>
      </c>
      <c r="E35" s="447">
        <f>+'bs Notes'!M229</f>
        <v>1338853</v>
      </c>
    </row>
    <row r="36" spans="1:8" ht="15.75" thickBot="1" x14ac:dyDescent="0.3">
      <c r="A36" s="462"/>
      <c r="B36" s="463" t="s">
        <v>27</v>
      </c>
      <c r="C36" s="464"/>
      <c r="D36" s="251">
        <f>SUM(D22:D35)</f>
        <v>102074905.18927501</v>
      </c>
      <c r="E36" s="466">
        <f>SUM(E22:E35)</f>
        <v>81546020.53593801</v>
      </c>
      <c r="F36" s="450"/>
      <c r="G36" s="8">
        <f>+D21-D36</f>
        <v>-0.43999999761581421</v>
      </c>
    </row>
    <row r="37" spans="1:8" ht="42" thickBot="1" x14ac:dyDescent="0.3">
      <c r="A37" s="467"/>
      <c r="B37" s="468" t="s">
        <v>33</v>
      </c>
      <c r="C37" s="469" t="s">
        <v>625</v>
      </c>
      <c r="D37" s="252"/>
      <c r="E37" s="448"/>
      <c r="G37" s="8">
        <f>+E21-E36</f>
        <v>0.88469532132148743</v>
      </c>
    </row>
    <row r="38" spans="1:8" x14ac:dyDescent="0.25">
      <c r="A38" s="12"/>
      <c r="E38" s="246"/>
    </row>
    <row r="39" spans="1:8" x14ac:dyDescent="0.25">
      <c r="A39" s="15" t="s">
        <v>281</v>
      </c>
      <c r="E39" s="246"/>
    </row>
    <row r="40" spans="1:8" x14ac:dyDescent="0.25">
      <c r="A40" s="16" t="s">
        <v>763</v>
      </c>
      <c r="E40" s="246"/>
    </row>
    <row r="41" spans="1:8" x14ac:dyDescent="0.25">
      <c r="A41" s="12" t="s">
        <v>280</v>
      </c>
      <c r="C41" s="529" t="s">
        <v>282</v>
      </c>
      <c r="D41" s="529"/>
      <c r="E41" s="530"/>
    </row>
    <row r="42" spans="1:8" x14ac:dyDescent="0.25">
      <c r="A42" s="12" t="s">
        <v>764</v>
      </c>
      <c r="C42" s="531" t="s">
        <v>560</v>
      </c>
      <c r="D42" s="531"/>
      <c r="E42" s="532"/>
    </row>
    <row r="43" spans="1:8" x14ac:dyDescent="0.25">
      <c r="A43" s="12"/>
      <c r="E43" s="246"/>
    </row>
    <row r="44" spans="1:8" x14ac:dyDescent="0.25">
      <c r="A44" s="12"/>
      <c r="E44" s="246"/>
    </row>
    <row r="45" spans="1:8" x14ac:dyDescent="0.25">
      <c r="A45" s="12"/>
      <c r="B45" s="14"/>
      <c r="E45" s="246"/>
    </row>
    <row r="46" spans="1:8" x14ac:dyDescent="0.25">
      <c r="A46" s="16" t="s">
        <v>765</v>
      </c>
      <c r="B46" s="1"/>
      <c r="C46" s="123" t="s">
        <v>780</v>
      </c>
      <c r="D46" s="8"/>
      <c r="E46" s="244" t="s">
        <v>782</v>
      </c>
    </row>
    <row r="47" spans="1:8" x14ac:dyDescent="0.25">
      <c r="A47" s="12" t="s">
        <v>93</v>
      </c>
      <c r="B47" s="1"/>
      <c r="C47" s="1" t="s">
        <v>278</v>
      </c>
      <c r="D47" s="8"/>
      <c r="E47" s="245" t="s">
        <v>284</v>
      </c>
    </row>
    <row r="48" spans="1:8" x14ac:dyDescent="0.25">
      <c r="A48" s="12" t="s">
        <v>766</v>
      </c>
      <c r="B48" s="1"/>
      <c r="C48" s="123" t="s">
        <v>781</v>
      </c>
      <c r="D48" s="8"/>
      <c r="E48" s="244" t="s">
        <v>783</v>
      </c>
    </row>
    <row r="49" spans="1:5" x14ac:dyDescent="0.25">
      <c r="A49" s="12"/>
      <c r="B49" s="1"/>
      <c r="C49" s="1"/>
      <c r="D49" s="8"/>
      <c r="E49" s="246"/>
    </row>
    <row r="50" spans="1:5" x14ac:dyDescent="0.25">
      <c r="A50" s="12" t="s">
        <v>767</v>
      </c>
      <c r="B50" s="1"/>
      <c r="C50" s="1"/>
      <c r="D50" s="8"/>
      <c r="E50" s="246"/>
    </row>
    <row r="51" spans="1:5" x14ac:dyDescent="0.25">
      <c r="A51" s="12" t="s">
        <v>768</v>
      </c>
      <c r="B51" s="1"/>
      <c r="C51" s="1"/>
      <c r="D51" s="8"/>
      <c r="E51" s="246"/>
    </row>
    <row r="52" spans="1:5" x14ac:dyDescent="0.25">
      <c r="A52" s="12" t="s">
        <v>769</v>
      </c>
      <c r="B52" s="1"/>
      <c r="C52" s="1"/>
      <c r="D52" s="8"/>
      <c r="E52" s="246"/>
    </row>
    <row r="53" spans="1:5" x14ac:dyDescent="0.25">
      <c r="A53" s="15" t="s">
        <v>891</v>
      </c>
      <c r="B53" s="1"/>
      <c r="C53" s="123" t="s">
        <v>784</v>
      </c>
      <c r="D53" s="8"/>
      <c r="E53" s="244" t="s">
        <v>785</v>
      </c>
    </row>
    <row r="54" spans="1:5" x14ac:dyDescent="0.25">
      <c r="A54" s="15" t="s">
        <v>770</v>
      </c>
      <c r="B54" s="247"/>
      <c r="C54" s="1" t="s">
        <v>286</v>
      </c>
      <c r="D54" s="8"/>
      <c r="E54" s="245" t="s">
        <v>279</v>
      </c>
    </row>
    <row r="55" spans="1:5" x14ac:dyDescent="0.25">
      <c r="A55" s="12"/>
      <c r="E55" s="246"/>
    </row>
    <row r="56" spans="1:5" x14ac:dyDescent="0.25">
      <c r="A56" s="16" t="s">
        <v>833</v>
      </c>
      <c r="B56" s="334"/>
      <c r="E56" s="246"/>
    </row>
    <row r="57" spans="1:5" ht="15.75" thickBot="1" x14ac:dyDescent="0.3">
      <c r="A57" s="18"/>
      <c r="B57" s="19"/>
      <c r="C57" s="19"/>
      <c r="D57" s="20"/>
      <c r="E57" s="449"/>
    </row>
  </sheetData>
  <mergeCells count="6">
    <mergeCell ref="C41:E41"/>
    <mergeCell ref="C42:E42"/>
    <mergeCell ref="A1:E1"/>
    <mergeCell ref="A2:E2"/>
    <mergeCell ref="A3:E3"/>
    <mergeCell ref="A4:E4"/>
  </mergeCells>
  <printOptions horizontalCentered="1"/>
  <pageMargins left="0.19685039370078741" right="0.19685039370078741" top="0.19685039370078741" bottom="0.19685039370078741" header="0" footer="0"/>
  <pageSetup paperSize="9" scale="79" orientation="portrait" horizont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2"/>
  <sheetViews>
    <sheetView topLeftCell="A19" zoomScaleNormal="100" zoomScaleSheetLayoutView="90" workbookViewId="0">
      <selection activeCell="G13" sqref="G13"/>
    </sheetView>
  </sheetViews>
  <sheetFormatPr defaultColWidth="9.140625" defaultRowHeight="14.25" x14ac:dyDescent="0.2"/>
  <cols>
    <col min="1" max="1" width="9.140625" style="1"/>
    <col min="2" max="2" width="59.42578125" style="1" bestFit="1" customWidth="1"/>
    <col min="3" max="4" width="12.85546875" style="1" bestFit="1" customWidth="1"/>
    <col min="5" max="5" width="7.28515625" style="1" bestFit="1" customWidth="1"/>
    <col min="6" max="6" width="11.140625" style="1" bestFit="1" customWidth="1"/>
    <col min="7" max="7" width="15" style="1" customWidth="1"/>
    <col min="8" max="8" width="15.28515625" style="1" customWidth="1"/>
    <col min="9" max="9" width="10" style="1" customWidth="1"/>
    <col min="10" max="10" width="11.7109375" style="1" bestFit="1" customWidth="1"/>
    <col min="11" max="16384" width="9.140625" style="1"/>
  </cols>
  <sheetData>
    <row r="1" spans="1:10" ht="22.5" x14ac:dyDescent="0.2">
      <c r="A1" s="593" t="s">
        <v>287</v>
      </c>
      <c r="B1" s="593"/>
      <c r="C1" s="593"/>
      <c r="D1" s="593"/>
      <c r="E1" s="593"/>
      <c r="F1" s="593"/>
      <c r="G1" s="593"/>
      <c r="H1" s="593"/>
      <c r="I1" s="593"/>
      <c r="J1" s="593"/>
    </row>
    <row r="2" spans="1:10" ht="15" x14ac:dyDescent="0.2">
      <c r="A2" s="594" t="s">
        <v>94</v>
      </c>
      <c r="B2" s="594"/>
      <c r="C2" s="594"/>
      <c r="D2" s="594"/>
      <c r="E2" s="594"/>
      <c r="F2" s="594"/>
      <c r="G2" s="594"/>
      <c r="H2" s="594"/>
      <c r="I2" s="594"/>
      <c r="J2" s="594"/>
    </row>
    <row r="3" spans="1:10" ht="15" x14ac:dyDescent="0.2">
      <c r="A3" s="122"/>
      <c r="B3" s="122"/>
      <c r="C3" s="122"/>
      <c r="D3" s="122"/>
      <c r="E3" s="122"/>
      <c r="F3" s="122"/>
      <c r="G3" s="122"/>
      <c r="H3" s="122"/>
      <c r="I3" s="122"/>
      <c r="J3" s="122"/>
    </row>
    <row r="4" spans="1:10" x14ac:dyDescent="0.2">
      <c r="A4" s="123" t="s">
        <v>311</v>
      </c>
      <c r="B4" s="115" t="s">
        <v>421</v>
      </c>
    </row>
    <row r="5" spans="1:10" ht="42" customHeight="1" x14ac:dyDescent="0.2">
      <c r="A5" s="123"/>
      <c r="B5" s="668" t="s">
        <v>433</v>
      </c>
      <c r="C5" s="668"/>
      <c r="D5" s="668"/>
      <c r="E5" s="668"/>
      <c r="F5" s="668"/>
      <c r="G5" s="668"/>
      <c r="H5" s="668"/>
      <c r="I5" s="668"/>
      <c r="J5" s="668"/>
    </row>
    <row r="6" spans="1:10" x14ac:dyDescent="0.2">
      <c r="B6" s="669" t="s">
        <v>0</v>
      </c>
      <c r="C6" s="669" t="s">
        <v>984</v>
      </c>
      <c r="D6" s="669"/>
      <c r="E6" s="669"/>
      <c r="F6" s="669"/>
      <c r="G6" s="669" t="s">
        <v>791</v>
      </c>
      <c r="H6" s="669"/>
      <c r="I6" s="669"/>
      <c r="J6" s="669"/>
    </row>
    <row r="7" spans="1:10" ht="32.25" customHeight="1" x14ac:dyDescent="0.2">
      <c r="B7" s="669"/>
      <c r="C7" s="670" t="s">
        <v>422</v>
      </c>
      <c r="D7" s="670" t="s">
        <v>423</v>
      </c>
      <c r="E7" s="670"/>
      <c r="F7" s="670"/>
      <c r="G7" s="670" t="s">
        <v>422</v>
      </c>
      <c r="H7" s="670" t="s">
        <v>423</v>
      </c>
      <c r="I7" s="670"/>
      <c r="J7" s="670"/>
    </row>
    <row r="8" spans="1:10" x14ac:dyDescent="0.2">
      <c r="B8" s="669"/>
      <c r="C8" s="670"/>
      <c r="D8" s="191" t="s">
        <v>424</v>
      </c>
      <c r="E8" s="191" t="s">
        <v>425</v>
      </c>
      <c r="F8" s="191" t="s">
        <v>426</v>
      </c>
      <c r="G8" s="670"/>
      <c r="H8" s="191" t="s">
        <v>424</v>
      </c>
      <c r="I8" s="191" t="s">
        <v>425</v>
      </c>
      <c r="J8" s="191" t="s">
        <v>426</v>
      </c>
    </row>
    <row r="9" spans="1:10" x14ac:dyDescent="0.2">
      <c r="B9" s="192" t="s">
        <v>3</v>
      </c>
      <c r="C9" s="193"/>
      <c r="D9" s="193"/>
      <c r="E9" s="193"/>
      <c r="F9" s="193"/>
      <c r="G9" s="193"/>
      <c r="H9" s="193"/>
      <c r="I9" s="193"/>
      <c r="J9" s="193"/>
    </row>
    <row r="10" spans="1:10" x14ac:dyDescent="0.2">
      <c r="B10" s="194"/>
      <c r="C10" s="195"/>
      <c r="D10" s="195"/>
      <c r="E10" s="195"/>
      <c r="F10" s="195"/>
      <c r="G10" s="195"/>
      <c r="H10" s="195"/>
      <c r="I10" s="195"/>
      <c r="J10" s="195"/>
    </row>
    <row r="11" spans="1:10" x14ac:dyDescent="0.2">
      <c r="B11" s="129" t="s">
        <v>427</v>
      </c>
      <c r="C11" s="196"/>
      <c r="D11" s="196"/>
      <c r="E11" s="196"/>
      <c r="F11" s="196"/>
      <c r="G11" s="196"/>
      <c r="H11" s="196"/>
      <c r="I11" s="196"/>
      <c r="J11" s="196"/>
    </row>
    <row r="12" spans="1:10" x14ac:dyDescent="0.2">
      <c r="B12" s="132" t="s">
        <v>428</v>
      </c>
      <c r="C12" s="196">
        <f>+BS!D8</f>
        <v>1180842.959275</v>
      </c>
      <c r="D12" s="196">
        <v>0</v>
      </c>
      <c r="E12" s="196">
        <v>0</v>
      </c>
      <c r="F12" s="196">
        <v>0</v>
      </c>
      <c r="G12" s="196">
        <f>+BS!E8</f>
        <v>1019604.6206333335</v>
      </c>
      <c r="H12" s="196">
        <v>61812812.690000005</v>
      </c>
      <c r="I12" s="196">
        <v>0</v>
      </c>
      <c r="J12" s="196">
        <v>0</v>
      </c>
    </row>
    <row r="13" spans="1:10" x14ac:dyDescent="0.2">
      <c r="B13" s="132" t="s">
        <v>12</v>
      </c>
      <c r="C13" s="196">
        <f>+BS!D13</f>
        <v>91315112.170000002</v>
      </c>
      <c r="D13" s="196">
        <v>0</v>
      </c>
      <c r="E13" s="196">
        <v>0</v>
      </c>
      <c r="F13" s="196">
        <v>0</v>
      </c>
      <c r="G13" s="196">
        <f>+BS!E13</f>
        <v>14615900</v>
      </c>
      <c r="H13" s="196">
        <v>14615899.51</v>
      </c>
      <c r="I13" s="196">
        <v>0</v>
      </c>
      <c r="J13" s="196">
        <v>0</v>
      </c>
    </row>
    <row r="14" spans="1:10" x14ac:dyDescent="0.2">
      <c r="B14" s="132" t="s">
        <v>437</v>
      </c>
      <c r="C14" s="196">
        <f>+BS!D11</f>
        <v>0</v>
      </c>
      <c r="D14" s="196">
        <v>0</v>
      </c>
      <c r="E14" s="196">
        <v>0</v>
      </c>
      <c r="F14" s="196">
        <v>0</v>
      </c>
      <c r="G14" s="196">
        <f>+BS!E11</f>
        <v>0</v>
      </c>
      <c r="H14" s="196">
        <v>0</v>
      </c>
      <c r="I14" s="196">
        <v>0</v>
      </c>
      <c r="J14" s="196">
        <v>0</v>
      </c>
    </row>
    <row r="15" spans="1:10" x14ac:dyDescent="0.2">
      <c r="B15" s="132"/>
      <c r="C15" s="196"/>
      <c r="D15" s="196"/>
      <c r="E15" s="196"/>
      <c r="F15" s="196"/>
      <c r="G15" s="196"/>
      <c r="H15" s="196"/>
      <c r="I15" s="196"/>
      <c r="J15" s="196"/>
    </row>
    <row r="16" spans="1:10" x14ac:dyDescent="0.2">
      <c r="B16" s="129" t="s">
        <v>434</v>
      </c>
      <c r="C16" s="196"/>
      <c r="D16" s="196"/>
      <c r="E16" s="196"/>
      <c r="F16" s="196"/>
      <c r="G16" s="196"/>
      <c r="H16" s="196"/>
      <c r="I16" s="196"/>
      <c r="J16" s="196"/>
    </row>
    <row r="17" spans="2:10" x14ac:dyDescent="0.2">
      <c r="B17" s="132" t="s">
        <v>431</v>
      </c>
      <c r="C17" s="196">
        <f>+'bs Notes'!J63</f>
        <v>0</v>
      </c>
      <c r="D17" s="196">
        <f>+C17</f>
        <v>0</v>
      </c>
      <c r="E17" s="196">
        <v>0</v>
      </c>
      <c r="F17" s="196">
        <v>0</v>
      </c>
      <c r="G17" s="196">
        <f>+'bs Notes'!L63</f>
        <v>0</v>
      </c>
      <c r="H17" s="196">
        <f>+G17</f>
        <v>0</v>
      </c>
      <c r="I17" s="196">
        <v>0</v>
      </c>
      <c r="J17" s="196">
        <v>0</v>
      </c>
    </row>
    <row r="18" spans="2:10" x14ac:dyDescent="0.2">
      <c r="B18" s="132" t="s">
        <v>429</v>
      </c>
      <c r="C18" s="196">
        <f>+'bs Notes'!J145</f>
        <v>0</v>
      </c>
      <c r="D18" s="196">
        <f>+C18</f>
        <v>0</v>
      </c>
      <c r="E18" s="196">
        <v>0</v>
      </c>
      <c r="F18" s="196">
        <v>0</v>
      </c>
      <c r="G18" s="196">
        <f>+'bs Notes'!L145</f>
        <v>0</v>
      </c>
      <c r="H18" s="196">
        <f>+G18</f>
        <v>0</v>
      </c>
      <c r="I18" s="196">
        <v>0</v>
      </c>
      <c r="J18" s="196">
        <v>0</v>
      </c>
    </row>
    <row r="19" spans="2:10" x14ac:dyDescent="0.2">
      <c r="B19" s="132" t="s">
        <v>432</v>
      </c>
      <c r="C19" s="197">
        <f>+'bs Notes'!J66</f>
        <v>0</v>
      </c>
      <c r="D19" s="197">
        <f>+C19</f>
        <v>0</v>
      </c>
      <c r="E19" s="197">
        <v>0</v>
      </c>
      <c r="F19" s="197">
        <v>0</v>
      </c>
      <c r="G19" s="197">
        <f>+'bs Notes'!L66</f>
        <v>0</v>
      </c>
      <c r="H19" s="197">
        <f>+G19</f>
        <v>0</v>
      </c>
      <c r="I19" s="197">
        <v>0</v>
      </c>
      <c r="J19" s="197">
        <v>0</v>
      </c>
    </row>
    <row r="20" spans="2:10" x14ac:dyDescent="0.2">
      <c r="B20" s="132"/>
      <c r="C20" s="197"/>
      <c r="D20" s="197"/>
      <c r="E20" s="197"/>
      <c r="F20" s="197"/>
      <c r="G20" s="197"/>
      <c r="H20" s="197"/>
      <c r="I20" s="197"/>
      <c r="J20" s="197"/>
    </row>
    <row r="21" spans="2:10" x14ac:dyDescent="0.2">
      <c r="B21" s="129" t="s">
        <v>435</v>
      </c>
      <c r="C21" s="197"/>
      <c r="D21" s="197"/>
      <c r="E21" s="197"/>
      <c r="F21" s="197"/>
      <c r="G21" s="197"/>
      <c r="H21" s="197"/>
      <c r="I21" s="197"/>
      <c r="J21" s="197"/>
    </row>
    <row r="22" spans="2:10" x14ac:dyDescent="0.2">
      <c r="B22" s="132" t="s">
        <v>436</v>
      </c>
      <c r="C22" s="197">
        <f>+'bs Notes'!J84</f>
        <v>0</v>
      </c>
      <c r="D22" s="197">
        <v>0</v>
      </c>
      <c r="E22" s="197">
        <v>0</v>
      </c>
      <c r="F22" s="197">
        <f>+C22</f>
        <v>0</v>
      </c>
      <c r="G22" s="197">
        <f>+'bs Notes'!L84</f>
        <v>0</v>
      </c>
      <c r="H22" s="197">
        <v>0</v>
      </c>
      <c r="I22" s="197">
        <v>0</v>
      </c>
      <c r="J22" s="197">
        <f>+G22</f>
        <v>0</v>
      </c>
    </row>
    <row r="23" spans="2:10" x14ac:dyDescent="0.2">
      <c r="B23" s="132"/>
      <c r="C23" s="196"/>
      <c r="D23" s="196"/>
      <c r="E23" s="196"/>
      <c r="F23" s="196"/>
      <c r="G23" s="196"/>
      <c r="H23" s="196"/>
      <c r="I23" s="196"/>
      <c r="J23" s="196"/>
    </row>
    <row r="24" spans="2:10" x14ac:dyDescent="0.2">
      <c r="B24" s="192" t="s">
        <v>19</v>
      </c>
      <c r="C24" s="196"/>
      <c r="D24" s="196"/>
      <c r="E24" s="196"/>
      <c r="F24" s="196"/>
      <c r="G24" s="196"/>
      <c r="H24" s="196"/>
      <c r="I24" s="196"/>
      <c r="J24" s="196"/>
    </row>
    <row r="25" spans="2:10" x14ac:dyDescent="0.2">
      <c r="B25" s="192"/>
      <c r="C25" s="196"/>
      <c r="D25" s="196"/>
      <c r="E25" s="196"/>
      <c r="F25" s="196"/>
      <c r="G25" s="196"/>
      <c r="H25" s="196"/>
      <c r="I25" s="196"/>
      <c r="J25" s="196"/>
    </row>
    <row r="26" spans="2:10" x14ac:dyDescent="0.2">
      <c r="B26" s="129" t="s">
        <v>427</v>
      </c>
      <c r="C26" s="196"/>
      <c r="D26" s="196"/>
      <c r="E26" s="196"/>
      <c r="F26" s="196"/>
      <c r="G26" s="196"/>
      <c r="H26" s="196"/>
      <c r="I26" s="196"/>
      <c r="J26" s="196"/>
    </row>
    <row r="27" spans="2:10" x14ac:dyDescent="0.2">
      <c r="B27" s="132" t="s">
        <v>430</v>
      </c>
      <c r="C27" s="196">
        <v>0</v>
      </c>
      <c r="D27" s="196">
        <v>0</v>
      </c>
      <c r="E27" s="196">
        <v>0</v>
      </c>
      <c r="F27" s="196">
        <v>0</v>
      </c>
      <c r="G27" s="196">
        <v>0</v>
      </c>
      <c r="H27" s="196">
        <v>0</v>
      </c>
      <c r="I27" s="196">
        <v>0</v>
      </c>
      <c r="J27" s="196">
        <v>0</v>
      </c>
    </row>
    <row r="28" spans="2:10" x14ac:dyDescent="0.2">
      <c r="B28" s="132"/>
      <c r="C28" s="196"/>
      <c r="D28" s="196"/>
      <c r="E28" s="196"/>
      <c r="F28" s="196"/>
      <c r="G28" s="196"/>
      <c r="H28" s="196"/>
      <c r="I28" s="196"/>
      <c r="J28" s="196"/>
    </row>
    <row r="29" spans="2:10" x14ac:dyDescent="0.2">
      <c r="B29" s="97"/>
      <c r="C29" s="198"/>
      <c r="D29" s="198"/>
      <c r="E29" s="198"/>
      <c r="F29" s="198"/>
      <c r="G29" s="198"/>
      <c r="H29" s="198"/>
      <c r="I29" s="198"/>
      <c r="J29" s="199"/>
    </row>
    <row r="30" spans="2:10" ht="51.75" customHeight="1" x14ac:dyDescent="0.2">
      <c r="B30" s="662" t="s">
        <v>683</v>
      </c>
      <c r="C30" s="663"/>
      <c r="D30" s="663"/>
      <c r="E30" s="663"/>
      <c r="F30" s="663"/>
      <c r="G30" s="663"/>
      <c r="H30" s="663"/>
      <c r="I30" s="663"/>
      <c r="J30" s="664"/>
    </row>
    <row r="31" spans="2:10" ht="51" customHeight="1" x14ac:dyDescent="0.2">
      <c r="B31" s="662" t="s">
        <v>684</v>
      </c>
      <c r="C31" s="663"/>
      <c r="D31" s="663"/>
      <c r="E31" s="663"/>
      <c r="F31" s="663"/>
      <c r="G31" s="663"/>
      <c r="H31" s="663"/>
      <c r="I31" s="663"/>
      <c r="J31" s="664"/>
    </row>
    <row r="32" spans="2:10" ht="32.25" customHeight="1" x14ac:dyDescent="0.2">
      <c r="B32" s="665" t="s">
        <v>685</v>
      </c>
      <c r="C32" s="666"/>
      <c r="D32" s="666"/>
      <c r="E32" s="666"/>
      <c r="F32" s="666"/>
      <c r="G32" s="666"/>
      <c r="H32" s="666"/>
      <c r="I32" s="666"/>
      <c r="J32" s="667"/>
    </row>
  </sheetData>
  <mergeCells count="13">
    <mergeCell ref="A1:J1"/>
    <mergeCell ref="A2:J2"/>
    <mergeCell ref="B31:J31"/>
    <mergeCell ref="B32:J32"/>
    <mergeCell ref="B5:J5"/>
    <mergeCell ref="B30:J30"/>
    <mergeCell ref="B6:B8"/>
    <mergeCell ref="C6:F6"/>
    <mergeCell ref="G6:J6"/>
    <mergeCell ref="D7:F7"/>
    <mergeCell ref="H7:J7"/>
    <mergeCell ref="C7:C8"/>
    <mergeCell ref="G7:G8"/>
  </mergeCells>
  <printOptions horizontalCentered="1"/>
  <pageMargins left="0.19685039370078741" right="0.19685039370078741" top="0.19685039370078741" bottom="0.19685039370078741" header="0" footer="0"/>
  <pageSetup paperSize="9" scale="91"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N175"/>
  <sheetViews>
    <sheetView view="pageBreakPreview" topLeftCell="A154" zoomScaleNormal="100" zoomScaleSheetLayoutView="100" workbookViewId="0">
      <selection activeCell="G53" sqref="G53"/>
    </sheetView>
  </sheetViews>
  <sheetFormatPr defaultColWidth="9.140625" defaultRowHeight="14.25" x14ac:dyDescent="0.2"/>
  <cols>
    <col min="1" max="1" width="9.140625" style="1"/>
    <col min="2" max="2" width="43.42578125" style="1" customWidth="1"/>
    <col min="3" max="3" width="10.140625" style="1" customWidth="1"/>
    <col min="4" max="4" width="12.5703125" style="1" customWidth="1"/>
    <col min="5" max="5" width="14.28515625" style="1" bestFit="1" customWidth="1"/>
    <col min="6" max="6" width="8.140625" style="1" customWidth="1"/>
    <col min="7" max="7" width="23" style="1" customWidth="1"/>
    <col min="8" max="8" width="17.28515625" style="1" customWidth="1"/>
    <col min="9" max="9" width="12.85546875" style="1" customWidth="1"/>
    <col min="10" max="16384" width="9.140625" style="1"/>
  </cols>
  <sheetData>
    <row r="1" spans="1:14" ht="22.5" x14ac:dyDescent="0.2">
      <c r="A1" s="593" t="s">
        <v>287</v>
      </c>
      <c r="B1" s="593"/>
      <c r="C1" s="593"/>
      <c r="D1" s="593"/>
      <c r="E1" s="593"/>
      <c r="F1" s="593"/>
      <c r="G1" s="593"/>
      <c r="H1" s="593"/>
      <c r="I1" s="593"/>
      <c r="J1" s="169"/>
      <c r="K1" s="169"/>
      <c r="L1" s="169"/>
      <c r="M1" s="169"/>
      <c r="N1" s="169"/>
    </row>
    <row r="2" spans="1:14" ht="15" x14ac:dyDescent="0.2">
      <c r="A2" s="594" t="s">
        <v>94</v>
      </c>
      <c r="B2" s="594"/>
      <c r="C2" s="594"/>
      <c r="D2" s="594"/>
      <c r="E2" s="594"/>
      <c r="F2" s="594"/>
      <c r="G2" s="594"/>
      <c r="H2" s="594"/>
      <c r="I2" s="594"/>
      <c r="J2" s="170"/>
      <c r="K2" s="170"/>
      <c r="L2" s="170"/>
      <c r="M2" s="170"/>
      <c r="N2" s="170"/>
    </row>
    <row r="3" spans="1:14" ht="15" x14ac:dyDescent="0.2">
      <c r="A3" s="122"/>
      <c r="B3" s="122"/>
      <c r="C3" s="122"/>
      <c r="D3" s="122"/>
      <c r="E3" s="122"/>
      <c r="F3" s="122"/>
      <c r="G3" s="122"/>
      <c r="H3" s="122"/>
      <c r="I3" s="122"/>
      <c r="J3" s="122"/>
      <c r="K3" s="122"/>
      <c r="L3" s="122"/>
      <c r="M3" s="122"/>
    </row>
    <row r="4" spans="1:14" x14ac:dyDescent="0.2">
      <c r="A4" s="123" t="s">
        <v>568</v>
      </c>
      <c r="B4" s="123" t="s">
        <v>420</v>
      </c>
    </row>
    <row r="5" spans="1:14" x14ac:dyDescent="0.2">
      <c r="B5" s="737" t="s">
        <v>495</v>
      </c>
      <c r="C5" s="737"/>
      <c r="D5" s="737"/>
      <c r="E5" s="737"/>
      <c r="F5" s="737"/>
      <c r="G5" s="737"/>
      <c r="H5" s="737"/>
      <c r="I5" s="737"/>
    </row>
    <row r="6" spans="1:14" ht="156.75" x14ac:dyDescent="0.2">
      <c r="B6" s="200" t="s">
        <v>397</v>
      </c>
      <c r="C6" s="733" t="s">
        <v>398</v>
      </c>
      <c r="D6" s="734"/>
      <c r="E6" s="200" t="s">
        <v>399</v>
      </c>
      <c r="F6" s="200" t="s">
        <v>400</v>
      </c>
      <c r="G6" s="200" t="s">
        <v>401</v>
      </c>
      <c r="H6" s="200" t="s">
        <v>402</v>
      </c>
      <c r="I6" s="201" t="s">
        <v>686</v>
      </c>
    </row>
    <row r="7" spans="1:14" ht="28.5" x14ac:dyDescent="0.2">
      <c r="B7" s="202">
        <v>-1</v>
      </c>
      <c r="C7" s="735">
        <v>-2</v>
      </c>
      <c r="D7" s="736"/>
      <c r="E7" s="202">
        <v>-3</v>
      </c>
      <c r="F7" s="202">
        <v>-4</v>
      </c>
      <c r="G7" s="203" t="s">
        <v>403</v>
      </c>
      <c r="H7" s="202">
        <v>-6</v>
      </c>
      <c r="I7" s="203" t="s">
        <v>404</v>
      </c>
    </row>
    <row r="8" spans="1:14" x14ac:dyDescent="0.2">
      <c r="B8" s="204" t="s">
        <v>405</v>
      </c>
      <c r="C8" s="724"/>
      <c r="D8" s="725"/>
      <c r="E8" s="205"/>
      <c r="F8" s="205"/>
      <c r="G8" s="205"/>
      <c r="H8" s="205"/>
      <c r="I8" s="205"/>
    </row>
    <row r="9" spans="1:14" x14ac:dyDescent="0.2">
      <c r="B9" s="738" t="s">
        <v>406</v>
      </c>
      <c r="C9" s="740" t="s">
        <v>407</v>
      </c>
      <c r="D9" s="741"/>
      <c r="E9" s="206">
        <f>BS!D13</f>
        <v>91315112.170000002</v>
      </c>
      <c r="F9" s="206">
        <v>0</v>
      </c>
      <c r="G9" s="206">
        <f>+E9-F9</f>
        <v>91315112.170000002</v>
      </c>
      <c r="H9" s="206">
        <f>+F9</f>
        <v>0</v>
      </c>
      <c r="I9" s="206">
        <f>+F9-H9</f>
        <v>0</v>
      </c>
    </row>
    <row r="10" spans="1:14" x14ac:dyDescent="0.2">
      <c r="B10" s="739"/>
      <c r="C10" s="740" t="s">
        <v>408</v>
      </c>
      <c r="D10" s="741"/>
      <c r="E10" s="206">
        <v>0</v>
      </c>
      <c r="F10" s="206">
        <v>0</v>
      </c>
      <c r="G10" s="206">
        <v>0</v>
      </c>
      <c r="H10" s="206">
        <v>0</v>
      </c>
      <c r="I10" s="206">
        <v>0</v>
      </c>
    </row>
    <row r="11" spans="1:14" x14ac:dyDescent="0.2">
      <c r="B11" s="207" t="s">
        <v>409</v>
      </c>
      <c r="C11" s="742"/>
      <c r="D11" s="743"/>
      <c r="E11" s="208">
        <f>SUM(E9:E10)</f>
        <v>91315112.170000002</v>
      </c>
      <c r="F11" s="208">
        <f>SUM(F9:F10)</f>
        <v>0</v>
      </c>
      <c r="G11" s="208">
        <f>SUM(G9:G10)</f>
        <v>91315112.170000002</v>
      </c>
      <c r="H11" s="208">
        <f>SUM(H9:H10)</f>
        <v>0</v>
      </c>
      <c r="I11" s="208">
        <f>SUM(I9:I10)</f>
        <v>0</v>
      </c>
    </row>
    <row r="12" spans="1:14" x14ac:dyDescent="0.2">
      <c r="B12" s="205"/>
      <c r="C12" s="724"/>
      <c r="D12" s="725"/>
      <c r="E12" s="206"/>
      <c r="F12" s="206"/>
      <c r="G12" s="206"/>
      <c r="H12" s="206"/>
      <c r="I12" s="206"/>
    </row>
    <row r="13" spans="1:14" x14ac:dyDescent="0.2">
      <c r="B13" s="207" t="s">
        <v>410</v>
      </c>
      <c r="C13" s="724"/>
      <c r="D13" s="725"/>
      <c r="E13" s="206"/>
      <c r="F13" s="206"/>
      <c r="G13" s="206"/>
      <c r="H13" s="206"/>
      <c r="I13" s="206"/>
    </row>
    <row r="14" spans="1:14" x14ac:dyDescent="0.2">
      <c r="B14" s="209" t="s">
        <v>411</v>
      </c>
      <c r="C14" s="740" t="s">
        <v>412</v>
      </c>
      <c r="D14" s="741"/>
      <c r="E14" s="206">
        <v>0</v>
      </c>
      <c r="F14" s="206">
        <v>0</v>
      </c>
      <c r="G14" s="206">
        <f>+E14-F14</f>
        <v>0</v>
      </c>
      <c r="H14" s="206">
        <f>+F14</f>
        <v>0</v>
      </c>
      <c r="I14" s="206">
        <f>+F14-H14</f>
        <v>0</v>
      </c>
    </row>
    <row r="15" spans="1:14" x14ac:dyDescent="0.2">
      <c r="B15" s="205"/>
      <c r="C15" s="724"/>
      <c r="D15" s="725"/>
      <c r="E15" s="206"/>
      <c r="F15" s="206"/>
      <c r="G15" s="206"/>
      <c r="H15" s="206"/>
      <c r="I15" s="206"/>
    </row>
    <row r="16" spans="1:14" x14ac:dyDescent="0.2">
      <c r="B16" s="209" t="s">
        <v>413</v>
      </c>
      <c r="C16" s="740" t="s">
        <v>412</v>
      </c>
      <c r="D16" s="741"/>
      <c r="E16" s="206">
        <v>0</v>
      </c>
      <c r="F16" s="206">
        <v>0</v>
      </c>
      <c r="G16" s="206">
        <v>0</v>
      </c>
      <c r="H16" s="206">
        <v>0</v>
      </c>
      <c r="I16" s="206">
        <v>0</v>
      </c>
    </row>
    <row r="17" spans="2:9" x14ac:dyDescent="0.2">
      <c r="B17" s="209" t="s">
        <v>414</v>
      </c>
      <c r="C17" s="740" t="s">
        <v>412</v>
      </c>
      <c r="D17" s="741"/>
      <c r="E17" s="206">
        <v>0</v>
      </c>
      <c r="F17" s="206">
        <v>0</v>
      </c>
      <c r="G17" s="206">
        <v>0</v>
      </c>
      <c r="H17" s="206">
        <v>0</v>
      </c>
      <c r="I17" s="206">
        <v>0</v>
      </c>
    </row>
    <row r="18" spans="2:9" x14ac:dyDescent="0.2">
      <c r="B18" s="209" t="s">
        <v>415</v>
      </c>
      <c r="C18" s="740" t="s">
        <v>412</v>
      </c>
      <c r="D18" s="741"/>
      <c r="E18" s="206">
        <v>0</v>
      </c>
      <c r="F18" s="206">
        <v>0</v>
      </c>
      <c r="G18" s="206">
        <v>0</v>
      </c>
      <c r="H18" s="206">
        <v>0</v>
      </c>
      <c r="I18" s="206">
        <v>0</v>
      </c>
    </row>
    <row r="19" spans="2:9" x14ac:dyDescent="0.2">
      <c r="B19" s="207" t="s">
        <v>416</v>
      </c>
      <c r="C19" s="742"/>
      <c r="D19" s="743"/>
      <c r="E19" s="208">
        <v>0</v>
      </c>
      <c r="F19" s="208">
        <v>0</v>
      </c>
      <c r="G19" s="208">
        <v>0</v>
      </c>
      <c r="H19" s="208">
        <v>0</v>
      </c>
      <c r="I19" s="208">
        <v>0</v>
      </c>
    </row>
    <row r="20" spans="2:9" x14ac:dyDescent="0.2">
      <c r="B20" s="205"/>
      <c r="C20" s="724"/>
      <c r="D20" s="725"/>
      <c r="E20" s="206"/>
      <c r="F20" s="206"/>
      <c r="G20" s="206"/>
      <c r="H20" s="206"/>
      <c r="I20" s="206"/>
    </row>
    <row r="21" spans="2:9" x14ac:dyDescent="0.2">
      <c r="B21" s="209" t="s">
        <v>417</v>
      </c>
      <c r="C21" s="740" t="s">
        <v>412</v>
      </c>
      <c r="D21" s="741"/>
      <c r="E21" s="206">
        <v>0</v>
      </c>
      <c r="F21" s="206">
        <v>0</v>
      </c>
      <c r="G21" s="206">
        <v>0</v>
      </c>
      <c r="H21" s="206">
        <v>0</v>
      </c>
      <c r="I21" s="206">
        <v>0</v>
      </c>
    </row>
    <row r="22" spans="2:9" x14ac:dyDescent="0.2">
      <c r="B22" s="209" t="s">
        <v>418</v>
      </c>
      <c r="C22" s="724"/>
      <c r="D22" s="725"/>
      <c r="E22" s="206"/>
      <c r="F22" s="206"/>
      <c r="G22" s="206"/>
      <c r="H22" s="206"/>
      <c r="I22" s="206"/>
    </row>
    <row r="23" spans="2:9" x14ac:dyDescent="0.2">
      <c r="B23" s="205"/>
      <c r="C23" s="724"/>
      <c r="D23" s="725"/>
      <c r="E23" s="206"/>
      <c r="F23" s="206"/>
      <c r="G23" s="206"/>
      <c r="H23" s="206"/>
      <c r="I23" s="206"/>
    </row>
    <row r="24" spans="2:9" x14ac:dyDescent="0.2">
      <c r="B24" s="738" t="s">
        <v>419</v>
      </c>
      <c r="C24" s="740" t="s">
        <v>407</v>
      </c>
      <c r="D24" s="741"/>
      <c r="E24" s="206">
        <v>0</v>
      </c>
      <c r="F24" s="206">
        <v>0</v>
      </c>
      <c r="G24" s="206">
        <v>0</v>
      </c>
      <c r="H24" s="206">
        <v>0</v>
      </c>
      <c r="I24" s="206">
        <v>0</v>
      </c>
    </row>
    <row r="25" spans="2:9" x14ac:dyDescent="0.2">
      <c r="B25" s="749"/>
      <c r="C25" s="740" t="s">
        <v>408</v>
      </c>
      <c r="D25" s="741"/>
      <c r="E25" s="206">
        <v>0</v>
      </c>
      <c r="F25" s="206">
        <v>0</v>
      </c>
      <c r="G25" s="206">
        <v>0</v>
      </c>
      <c r="H25" s="206">
        <v>0</v>
      </c>
      <c r="I25" s="206">
        <v>0</v>
      </c>
    </row>
    <row r="26" spans="2:9" ht="42.6" customHeight="1" x14ac:dyDescent="0.2">
      <c r="B26" s="739"/>
      <c r="C26" s="750" t="s">
        <v>412</v>
      </c>
      <c r="D26" s="751"/>
      <c r="E26" s="210">
        <v>0</v>
      </c>
      <c r="F26" s="210">
        <v>0</v>
      </c>
      <c r="G26" s="210">
        <v>0</v>
      </c>
      <c r="H26" s="210">
        <v>0</v>
      </c>
      <c r="I26" s="210">
        <v>0</v>
      </c>
    </row>
    <row r="27" spans="2:9" x14ac:dyDescent="0.2">
      <c r="B27" s="207" t="s">
        <v>409</v>
      </c>
      <c r="C27" s="742"/>
      <c r="D27" s="743"/>
      <c r="E27" s="208">
        <v>0</v>
      </c>
      <c r="F27" s="208">
        <v>0</v>
      </c>
      <c r="G27" s="208">
        <v>0</v>
      </c>
      <c r="H27" s="208">
        <v>0</v>
      </c>
      <c r="I27" s="208">
        <v>0</v>
      </c>
    </row>
    <row r="28" spans="2:9" x14ac:dyDescent="0.2">
      <c r="B28" s="205"/>
      <c r="C28" s="724"/>
      <c r="D28" s="725"/>
      <c r="E28" s="206"/>
      <c r="F28" s="206"/>
      <c r="G28" s="206"/>
      <c r="H28" s="206"/>
      <c r="I28" s="206"/>
    </row>
    <row r="29" spans="2:9" x14ac:dyDescent="0.2">
      <c r="B29" s="726" t="s">
        <v>211</v>
      </c>
      <c r="C29" s="729" t="s">
        <v>407</v>
      </c>
      <c r="D29" s="730"/>
      <c r="E29" s="206">
        <f>+E11</f>
        <v>91315112.170000002</v>
      </c>
      <c r="F29" s="206">
        <f>+F11</f>
        <v>0</v>
      </c>
      <c r="G29" s="206">
        <f>+G11</f>
        <v>91315112.170000002</v>
      </c>
      <c r="H29" s="206">
        <f>+H11</f>
        <v>0</v>
      </c>
      <c r="I29" s="206">
        <f>+I11</f>
        <v>0</v>
      </c>
    </row>
    <row r="30" spans="2:9" x14ac:dyDescent="0.2">
      <c r="B30" s="727"/>
      <c r="C30" s="729" t="s">
        <v>408</v>
      </c>
      <c r="D30" s="730"/>
      <c r="E30" s="206">
        <v>0</v>
      </c>
      <c r="F30" s="206">
        <v>0</v>
      </c>
      <c r="G30" s="206">
        <v>0</v>
      </c>
      <c r="H30" s="206">
        <v>0</v>
      </c>
      <c r="I30" s="206">
        <v>0</v>
      </c>
    </row>
    <row r="31" spans="2:9" x14ac:dyDescent="0.2">
      <c r="B31" s="727"/>
      <c r="C31" s="729" t="s">
        <v>412</v>
      </c>
      <c r="D31" s="730"/>
      <c r="E31" s="206">
        <f>E14</f>
        <v>0</v>
      </c>
      <c r="F31" s="206">
        <f>F14</f>
        <v>0</v>
      </c>
      <c r="G31" s="206">
        <f>G14</f>
        <v>0</v>
      </c>
      <c r="H31" s="206">
        <f>H14</f>
        <v>0</v>
      </c>
      <c r="I31" s="206">
        <v>0</v>
      </c>
    </row>
    <row r="32" spans="2:9" x14ac:dyDescent="0.2">
      <c r="B32" s="728"/>
      <c r="C32" s="729" t="s">
        <v>211</v>
      </c>
      <c r="D32" s="730"/>
      <c r="E32" s="206">
        <f>SUM(E29:E31)</f>
        <v>91315112.170000002</v>
      </c>
      <c r="F32" s="206">
        <f>SUM(F29:F31)</f>
        <v>0</v>
      </c>
      <c r="G32" s="206">
        <f>SUM(G29:G31)</f>
        <v>91315112.170000002</v>
      </c>
      <c r="H32" s="206">
        <f>SUM(H29:H31)</f>
        <v>0</v>
      </c>
      <c r="I32" s="206">
        <f>SUM(I29:I31)</f>
        <v>0</v>
      </c>
    </row>
    <row r="34" spans="1:9" x14ac:dyDescent="0.2">
      <c r="A34" s="123" t="s">
        <v>396</v>
      </c>
      <c r="B34" s="704" t="s">
        <v>617</v>
      </c>
      <c r="C34" s="704"/>
      <c r="D34" s="704"/>
      <c r="E34" s="704"/>
      <c r="F34" s="704"/>
      <c r="G34" s="704"/>
      <c r="H34" s="704"/>
      <c r="I34" s="704"/>
    </row>
    <row r="35" spans="1:9" x14ac:dyDescent="0.2">
      <c r="B35" s="704"/>
      <c r="C35" s="704"/>
      <c r="D35" s="704"/>
      <c r="E35" s="704"/>
      <c r="F35" s="704"/>
      <c r="G35" s="704"/>
      <c r="H35" s="704"/>
      <c r="I35" s="704"/>
    </row>
    <row r="37" spans="1:9" ht="15" customHeight="1" x14ac:dyDescent="0.2">
      <c r="B37" s="715" t="s">
        <v>0</v>
      </c>
      <c r="C37" s="716"/>
      <c r="D37" s="716"/>
      <c r="E37" s="716"/>
      <c r="F37" s="717"/>
      <c r="G37" s="642" t="s">
        <v>441</v>
      </c>
      <c r="H37" s="710"/>
    </row>
    <row r="38" spans="1:9" ht="28.5" x14ac:dyDescent="0.2">
      <c r="B38" s="718"/>
      <c r="C38" s="719"/>
      <c r="D38" s="719"/>
      <c r="E38" s="719"/>
      <c r="F38" s="720"/>
      <c r="G38" s="211" t="s">
        <v>978</v>
      </c>
      <c r="H38" s="211" t="s">
        <v>793</v>
      </c>
    </row>
    <row r="39" spans="1:9" x14ac:dyDescent="0.2">
      <c r="B39" s="744" t="s">
        <v>440</v>
      </c>
      <c r="C39" s="745"/>
      <c r="D39" s="745"/>
      <c r="E39" s="745"/>
      <c r="F39" s="746"/>
      <c r="G39" s="212"/>
      <c r="H39" s="212"/>
    </row>
    <row r="40" spans="1:9" ht="29.25" customHeight="1" x14ac:dyDescent="0.2">
      <c r="B40" s="721" t="s">
        <v>452</v>
      </c>
      <c r="C40" s="704"/>
      <c r="D40" s="704"/>
      <c r="E40" s="704"/>
      <c r="F40" s="722"/>
      <c r="G40" s="213"/>
      <c r="H40" s="213"/>
    </row>
    <row r="41" spans="1:9" x14ac:dyDescent="0.2">
      <c r="B41" s="703" t="s">
        <v>442</v>
      </c>
      <c r="C41" s="674"/>
      <c r="D41" s="674"/>
      <c r="E41" s="674"/>
      <c r="F41" s="702"/>
      <c r="G41" s="213"/>
      <c r="H41" s="213"/>
    </row>
    <row r="42" spans="1:9" x14ac:dyDescent="0.2">
      <c r="B42" s="703" t="s">
        <v>443</v>
      </c>
      <c r="C42" s="674"/>
      <c r="D42" s="674"/>
      <c r="E42" s="674"/>
      <c r="F42" s="702"/>
      <c r="G42" s="213"/>
      <c r="H42" s="213"/>
    </row>
    <row r="43" spans="1:9" x14ac:dyDescent="0.2">
      <c r="B43" s="703" t="s">
        <v>444</v>
      </c>
      <c r="C43" s="674"/>
      <c r="D43" s="674"/>
      <c r="E43" s="674"/>
      <c r="F43" s="702"/>
      <c r="G43" s="213"/>
      <c r="H43" s="213"/>
    </row>
    <row r="44" spans="1:9" x14ac:dyDescent="0.2">
      <c r="B44" s="703" t="s">
        <v>445</v>
      </c>
      <c r="C44" s="674"/>
      <c r="D44" s="674"/>
      <c r="E44" s="674"/>
      <c r="F44" s="702"/>
      <c r="G44" s="213"/>
      <c r="H44" s="213"/>
    </row>
    <row r="45" spans="1:9" x14ac:dyDescent="0.2">
      <c r="B45" s="703" t="s">
        <v>446</v>
      </c>
      <c r="C45" s="674"/>
      <c r="D45" s="674"/>
      <c r="E45" s="674"/>
      <c r="F45" s="702"/>
      <c r="G45" s="213"/>
      <c r="H45" s="213"/>
    </row>
    <row r="46" spans="1:9" x14ac:dyDescent="0.2">
      <c r="B46" s="703" t="s">
        <v>447</v>
      </c>
      <c r="C46" s="674"/>
      <c r="D46" s="674"/>
      <c r="E46" s="674"/>
      <c r="F46" s="702"/>
      <c r="G46" s="213"/>
      <c r="H46" s="213"/>
    </row>
    <row r="47" spans="1:9" x14ac:dyDescent="0.2">
      <c r="B47" s="703" t="s">
        <v>448</v>
      </c>
      <c r="C47" s="674"/>
      <c r="D47" s="674"/>
      <c r="E47" s="674"/>
      <c r="F47" s="702"/>
      <c r="G47" s="213"/>
      <c r="H47" s="213"/>
    </row>
    <row r="48" spans="1:9" x14ac:dyDescent="0.2">
      <c r="B48" s="703" t="s">
        <v>449</v>
      </c>
      <c r="C48" s="674"/>
      <c r="D48" s="674"/>
      <c r="E48" s="674"/>
      <c r="F48" s="702"/>
      <c r="G48" s="138">
        <v>0</v>
      </c>
      <c r="H48" s="138">
        <v>0</v>
      </c>
    </row>
    <row r="49" spans="2:8" x14ac:dyDescent="0.2">
      <c r="B49" s="748" t="s">
        <v>211</v>
      </c>
      <c r="C49" s="731"/>
      <c r="D49" s="731"/>
      <c r="E49" s="731"/>
      <c r="F49" s="732"/>
      <c r="G49" s="142">
        <v>0</v>
      </c>
      <c r="H49" s="142">
        <f>SUM(H41:H48)</f>
        <v>0</v>
      </c>
    </row>
    <row r="50" spans="2:8" x14ac:dyDescent="0.2">
      <c r="B50" s="748" t="s">
        <v>484</v>
      </c>
      <c r="C50" s="731"/>
      <c r="D50" s="731"/>
      <c r="E50" s="731"/>
      <c r="F50" s="732"/>
      <c r="G50" s="213"/>
      <c r="H50" s="213"/>
    </row>
    <row r="51" spans="2:8" x14ac:dyDescent="0.2">
      <c r="B51" s="748" t="s">
        <v>453</v>
      </c>
      <c r="C51" s="731"/>
      <c r="D51" s="731"/>
      <c r="E51" s="731"/>
      <c r="F51" s="732"/>
      <c r="G51" s="213"/>
      <c r="H51" s="213"/>
    </row>
    <row r="52" spans="2:8" x14ac:dyDescent="0.2">
      <c r="B52" s="703" t="s">
        <v>450</v>
      </c>
      <c r="C52" s="674"/>
      <c r="D52" s="674"/>
      <c r="E52" s="674"/>
      <c r="F52" s="702"/>
      <c r="G52" s="214">
        <v>0</v>
      </c>
      <c r="H52" s="214">
        <v>0</v>
      </c>
    </row>
    <row r="53" spans="2:8" x14ac:dyDescent="0.2">
      <c r="B53" s="703" t="s">
        <v>451</v>
      </c>
      <c r="C53" s="674"/>
      <c r="D53" s="674"/>
      <c r="E53" s="674"/>
      <c r="F53" s="702"/>
      <c r="G53" s="138">
        <f>+BS!D13</f>
        <v>91315112.170000002</v>
      </c>
      <c r="H53" s="138">
        <f>+BS!E13</f>
        <v>14615900</v>
      </c>
    </row>
    <row r="54" spans="2:8" x14ac:dyDescent="0.2">
      <c r="B54" s="703"/>
      <c r="C54" s="674"/>
      <c r="D54" s="674"/>
      <c r="E54" s="674"/>
      <c r="F54" s="702"/>
      <c r="G54" s="213"/>
      <c r="H54" s="213"/>
    </row>
    <row r="55" spans="2:8" ht="29.25" customHeight="1" x14ac:dyDescent="0.2">
      <c r="B55" s="721" t="s">
        <v>456</v>
      </c>
      <c r="C55" s="731"/>
      <c r="D55" s="731"/>
      <c r="E55" s="731"/>
      <c r="F55" s="732"/>
      <c r="G55" s="213"/>
      <c r="H55" s="213"/>
    </row>
    <row r="56" spans="2:8" ht="60.75" customHeight="1" x14ac:dyDescent="0.2">
      <c r="B56" s="701" t="s">
        <v>454</v>
      </c>
      <c r="C56" s="674"/>
      <c r="D56" s="674"/>
      <c r="E56" s="674"/>
      <c r="F56" s="702"/>
      <c r="G56" s="215" t="s">
        <v>490</v>
      </c>
      <c r="H56" s="215" t="s">
        <v>490</v>
      </c>
    </row>
    <row r="57" spans="2:8" ht="60" customHeight="1" x14ac:dyDescent="0.2">
      <c r="B57" s="701" t="s">
        <v>455</v>
      </c>
      <c r="C57" s="674"/>
      <c r="D57" s="674"/>
      <c r="E57" s="674"/>
      <c r="F57" s="702"/>
      <c r="G57" s="215" t="s">
        <v>490</v>
      </c>
      <c r="H57" s="215" t="s">
        <v>490</v>
      </c>
    </row>
    <row r="58" spans="2:8" ht="58.5" customHeight="1" x14ac:dyDescent="0.2">
      <c r="B58" s="701" t="s">
        <v>455</v>
      </c>
      <c r="C58" s="674"/>
      <c r="D58" s="674"/>
      <c r="E58" s="674"/>
      <c r="F58" s="702"/>
      <c r="G58" s="215" t="s">
        <v>490</v>
      </c>
      <c r="H58" s="215" t="s">
        <v>490</v>
      </c>
    </row>
    <row r="59" spans="2:8" ht="15" customHeight="1" x14ac:dyDescent="0.2">
      <c r="B59" s="715" t="s">
        <v>0</v>
      </c>
      <c r="C59" s="716"/>
      <c r="D59" s="716"/>
      <c r="E59" s="716"/>
      <c r="F59" s="717"/>
      <c r="G59" s="642" t="s">
        <v>441</v>
      </c>
      <c r="H59" s="710"/>
    </row>
    <row r="60" spans="2:8" ht="28.5" x14ac:dyDescent="0.2">
      <c r="B60" s="718"/>
      <c r="C60" s="719"/>
      <c r="D60" s="719"/>
      <c r="E60" s="719"/>
      <c r="F60" s="720"/>
      <c r="G60" s="211" t="s">
        <v>978</v>
      </c>
      <c r="H60" s="211" t="s">
        <v>793</v>
      </c>
    </row>
    <row r="61" spans="2:8" x14ac:dyDescent="0.2">
      <c r="B61" s="721" t="s">
        <v>457</v>
      </c>
      <c r="C61" s="704"/>
      <c r="D61" s="704"/>
      <c r="E61" s="704"/>
      <c r="F61" s="722"/>
      <c r="G61" s="213"/>
      <c r="H61" s="213"/>
    </row>
    <row r="62" spans="2:8" ht="254.25" customHeight="1" x14ac:dyDescent="0.2">
      <c r="B62" s="701" t="s">
        <v>687</v>
      </c>
      <c r="C62" s="674"/>
      <c r="D62" s="674"/>
      <c r="E62" s="674"/>
      <c r="F62" s="702"/>
      <c r="G62" s="30" t="s">
        <v>491</v>
      </c>
      <c r="H62" s="30" t="s">
        <v>491</v>
      </c>
    </row>
    <row r="63" spans="2:8" x14ac:dyDescent="0.2">
      <c r="B63" s="721" t="s">
        <v>458</v>
      </c>
      <c r="C63" s="704"/>
      <c r="D63" s="704"/>
      <c r="E63" s="704"/>
      <c r="F63" s="722"/>
      <c r="G63" s="213"/>
      <c r="H63" s="213"/>
    </row>
    <row r="64" spans="2:8" x14ac:dyDescent="0.2">
      <c r="B64" s="216" t="s">
        <v>464</v>
      </c>
      <c r="C64" s="151"/>
      <c r="D64" s="151"/>
      <c r="E64" s="151"/>
      <c r="F64" s="217"/>
      <c r="G64" s="213"/>
      <c r="H64" s="213"/>
    </row>
    <row r="65" spans="2:9" x14ac:dyDescent="0.2">
      <c r="B65" s="701" t="s">
        <v>459</v>
      </c>
      <c r="C65" s="625"/>
      <c r="D65" s="625"/>
      <c r="E65" s="625"/>
      <c r="F65" s="723"/>
      <c r="G65" s="213"/>
      <c r="H65" s="213"/>
    </row>
    <row r="66" spans="2:9" x14ac:dyDescent="0.2">
      <c r="B66" s="701" t="s">
        <v>460</v>
      </c>
      <c r="C66" s="625"/>
      <c r="D66" s="625"/>
      <c r="E66" s="625"/>
      <c r="F66" s="723"/>
      <c r="G66" s="138">
        <f>+'bs Notes'!J145</f>
        <v>0</v>
      </c>
      <c r="H66" s="138">
        <f>+'bs Notes'!L145</f>
        <v>0</v>
      </c>
    </row>
    <row r="67" spans="2:9" x14ac:dyDescent="0.2">
      <c r="B67" s="701" t="s">
        <v>461</v>
      </c>
      <c r="C67" s="625"/>
      <c r="D67" s="625"/>
      <c r="E67" s="625"/>
      <c r="F67" s="723"/>
      <c r="G67" s="218" t="s">
        <v>494</v>
      </c>
      <c r="H67" s="218" t="s">
        <v>494</v>
      </c>
    </row>
    <row r="68" spans="2:9" x14ac:dyDescent="0.2">
      <c r="B68" s="219" t="s">
        <v>618</v>
      </c>
      <c r="C68" s="23"/>
      <c r="D68" s="23"/>
      <c r="E68" s="23"/>
      <c r="F68" s="220"/>
      <c r="G68" s="218">
        <f>'bs Notes'!J72</f>
        <v>0</v>
      </c>
      <c r="H68" s="218">
        <f>'bs Notes'!L72</f>
        <v>0</v>
      </c>
    </row>
    <row r="69" spans="2:9" x14ac:dyDescent="0.2">
      <c r="B69" s="219" t="s">
        <v>619</v>
      </c>
      <c r="C69" s="23"/>
      <c r="D69" s="23"/>
      <c r="E69" s="23"/>
      <c r="F69" s="220"/>
      <c r="G69" s="218">
        <f>'bs Notes'!J63</f>
        <v>0</v>
      </c>
      <c r="H69" s="218">
        <f>'bs Notes'!L63</f>
        <v>0</v>
      </c>
    </row>
    <row r="70" spans="2:9" x14ac:dyDescent="0.2">
      <c r="B70" s="219" t="s">
        <v>620</v>
      </c>
      <c r="C70" s="23"/>
      <c r="D70" s="23"/>
      <c r="E70" s="23"/>
      <c r="F70" s="220"/>
      <c r="G70" s="218">
        <v>0</v>
      </c>
      <c r="H70" s="218">
        <v>0</v>
      </c>
    </row>
    <row r="71" spans="2:9" x14ac:dyDescent="0.2">
      <c r="B71" s="701" t="s">
        <v>463</v>
      </c>
      <c r="C71" s="625"/>
      <c r="D71" s="625"/>
      <c r="E71" s="625"/>
      <c r="F71" s="723"/>
      <c r="G71" s="138">
        <f>+'bs Notes'!J66</f>
        <v>0</v>
      </c>
      <c r="H71" s="138">
        <f>+'bs Notes'!L66</f>
        <v>0</v>
      </c>
    </row>
    <row r="72" spans="2:9" x14ac:dyDescent="0.2">
      <c r="B72" s="216" t="s">
        <v>465</v>
      </c>
      <c r="C72" s="151"/>
      <c r="D72" s="151"/>
      <c r="E72" s="151"/>
      <c r="F72" s="217"/>
      <c r="G72" s="138"/>
      <c r="H72" s="138"/>
    </row>
    <row r="73" spans="2:9" x14ac:dyDescent="0.2">
      <c r="B73" s="701" t="s">
        <v>459</v>
      </c>
      <c r="C73" s="625"/>
      <c r="D73" s="625"/>
      <c r="E73" s="625"/>
      <c r="F73" s="723"/>
      <c r="G73" s="138">
        <v>0</v>
      </c>
      <c r="H73" s="138">
        <v>0</v>
      </c>
    </row>
    <row r="74" spans="2:9" x14ac:dyDescent="0.2">
      <c r="B74" s="701" t="s">
        <v>460</v>
      </c>
      <c r="C74" s="625"/>
      <c r="D74" s="625"/>
      <c r="E74" s="625"/>
      <c r="F74" s="723"/>
      <c r="G74" s="138">
        <f>+'bs Notes'!J84</f>
        <v>0</v>
      </c>
      <c r="H74" s="138">
        <f>+'bs Notes'!L84</f>
        <v>0</v>
      </c>
    </row>
    <row r="75" spans="2:9" x14ac:dyDescent="0.2">
      <c r="B75" s="701" t="s">
        <v>461</v>
      </c>
      <c r="C75" s="625"/>
      <c r="D75" s="625"/>
      <c r="E75" s="625"/>
      <c r="F75" s="723"/>
      <c r="G75" s="138">
        <f>'bs Notes'!J149</f>
        <v>0</v>
      </c>
      <c r="H75" s="138">
        <f>'bs Notes'!L149</f>
        <v>0</v>
      </c>
    </row>
    <row r="76" spans="2:9" ht="46.5" customHeight="1" x14ac:dyDescent="0.2">
      <c r="B76" s="701" t="s">
        <v>462</v>
      </c>
      <c r="C76" s="674"/>
      <c r="D76" s="674"/>
      <c r="E76" s="674"/>
      <c r="F76" s="702"/>
      <c r="G76" s="221" t="s">
        <v>492</v>
      </c>
      <c r="H76" s="221" t="s">
        <v>492</v>
      </c>
    </row>
    <row r="77" spans="2:9" x14ac:dyDescent="0.2">
      <c r="B77" s="645" t="s">
        <v>463</v>
      </c>
      <c r="C77" s="646"/>
      <c r="D77" s="646"/>
      <c r="E77" s="646"/>
      <c r="F77" s="647"/>
      <c r="G77" s="222">
        <v>0</v>
      </c>
      <c r="H77" s="222">
        <v>0</v>
      </c>
    </row>
    <row r="79" spans="2:9" x14ac:dyDescent="0.2">
      <c r="B79" s="711" t="s">
        <v>466</v>
      </c>
      <c r="C79" s="711"/>
      <c r="D79" s="711"/>
      <c r="E79" s="711"/>
      <c r="F79" s="711"/>
      <c r="G79" s="711"/>
      <c r="H79" s="711"/>
      <c r="I79" s="711"/>
    </row>
    <row r="80" spans="2:9" x14ac:dyDescent="0.2">
      <c r="B80" s="123"/>
    </row>
    <row r="81" spans="2:9" x14ac:dyDescent="0.2">
      <c r="B81" s="123" t="s">
        <v>1041</v>
      </c>
    </row>
    <row r="82" spans="2:9" x14ac:dyDescent="0.2">
      <c r="B82" s="715" t="s">
        <v>0</v>
      </c>
      <c r="C82" s="716"/>
      <c r="D82" s="716"/>
      <c r="E82" s="716"/>
      <c r="F82" s="717"/>
      <c r="G82" s="642" t="s">
        <v>473</v>
      </c>
      <c r="H82" s="709"/>
      <c r="I82" s="710"/>
    </row>
    <row r="83" spans="2:9" x14ac:dyDescent="0.2">
      <c r="B83" s="718"/>
      <c r="C83" s="719"/>
      <c r="D83" s="719"/>
      <c r="E83" s="719"/>
      <c r="F83" s="720"/>
      <c r="G83" s="211" t="s">
        <v>471</v>
      </c>
      <c r="H83" s="211" t="s">
        <v>472</v>
      </c>
      <c r="I83" s="211" t="s">
        <v>211</v>
      </c>
    </row>
    <row r="84" spans="2:9" x14ac:dyDescent="0.2">
      <c r="B84" s="698" t="s">
        <v>467</v>
      </c>
      <c r="C84" s="699"/>
      <c r="D84" s="699"/>
      <c r="E84" s="699"/>
      <c r="F84" s="700"/>
      <c r="G84" s="108">
        <v>0</v>
      </c>
      <c r="H84" s="108">
        <v>0</v>
      </c>
      <c r="I84" s="108">
        <f>SUM(G84:H84)</f>
        <v>0</v>
      </c>
    </row>
    <row r="85" spans="2:9" x14ac:dyDescent="0.2">
      <c r="B85" s="703" t="s">
        <v>468</v>
      </c>
      <c r="C85" s="674"/>
      <c r="D85" s="674"/>
      <c r="E85" s="674"/>
      <c r="F85" s="702"/>
      <c r="G85" s="99">
        <v>0</v>
      </c>
      <c r="H85" s="99">
        <v>0</v>
      </c>
      <c r="I85" s="99">
        <f>SUM(G85:H85)</f>
        <v>0</v>
      </c>
    </row>
    <row r="86" spans="2:9" x14ac:dyDescent="0.2">
      <c r="B86" s="703" t="s">
        <v>469</v>
      </c>
      <c r="C86" s="674"/>
      <c r="D86" s="674"/>
      <c r="E86" s="674"/>
      <c r="F86" s="702"/>
      <c r="G86" s="99">
        <v>0</v>
      </c>
      <c r="H86" s="99">
        <v>0</v>
      </c>
      <c r="I86" s="99">
        <f>SUM(G86:H86)</f>
        <v>0</v>
      </c>
    </row>
    <row r="87" spans="2:9" x14ac:dyDescent="0.2">
      <c r="B87" s="703" t="s">
        <v>470</v>
      </c>
      <c r="C87" s="674"/>
      <c r="D87" s="674"/>
      <c r="E87" s="674"/>
      <c r="F87" s="702"/>
      <c r="G87" s="99">
        <v>0</v>
      </c>
      <c r="H87" s="99">
        <v>0</v>
      </c>
      <c r="I87" s="99">
        <f>SUM(G87:H87)</f>
        <v>0</v>
      </c>
    </row>
    <row r="88" spans="2:9" x14ac:dyDescent="0.2">
      <c r="B88" s="671" t="s">
        <v>493</v>
      </c>
      <c r="C88" s="672"/>
      <c r="D88" s="672"/>
      <c r="E88" s="672"/>
      <c r="F88" s="673"/>
      <c r="G88" s="103">
        <v>0</v>
      </c>
      <c r="H88" s="138">
        <f>G53</f>
        <v>91315112.170000002</v>
      </c>
      <c r="I88" s="103">
        <f>SUM(G88:H88)</f>
        <v>91315112.170000002</v>
      </c>
    </row>
    <row r="89" spans="2:9" x14ac:dyDescent="0.2">
      <c r="G89" s="93"/>
      <c r="H89" s="93"/>
      <c r="I89" s="93"/>
    </row>
    <row r="90" spans="2:9" x14ac:dyDescent="0.2">
      <c r="B90" s="123" t="s">
        <v>838</v>
      </c>
      <c r="G90" s="93"/>
      <c r="H90" s="93"/>
      <c r="I90" s="93"/>
    </row>
    <row r="91" spans="2:9" x14ac:dyDescent="0.2">
      <c r="B91" s="715" t="s">
        <v>0</v>
      </c>
      <c r="C91" s="716"/>
      <c r="D91" s="716"/>
      <c r="E91" s="716"/>
      <c r="F91" s="717"/>
      <c r="G91" s="712" t="s">
        <v>473</v>
      </c>
      <c r="H91" s="713"/>
      <c r="I91" s="714"/>
    </row>
    <row r="92" spans="2:9" x14ac:dyDescent="0.2">
      <c r="B92" s="718"/>
      <c r="C92" s="719"/>
      <c r="D92" s="719"/>
      <c r="E92" s="719"/>
      <c r="F92" s="720"/>
      <c r="G92" s="163" t="s">
        <v>471</v>
      </c>
      <c r="H92" s="163" t="s">
        <v>472</v>
      </c>
      <c r="I92" s="163" t="s">
        <v>211</v>
      </c>
    </row>
    <row r="93" spans="2:9" x14ac:dyDescent="0.2">
      <c r="B93" s="698" t="s">
        <v>467</v>
      </c>
      <c r="C93" s="699"/>
      <c r="D93" s="699"/>
      <c r="E93" s="699"/>
      <c r="F93" s="700"/>
      <c r="G93" s="108">
        <v>0</v>
      </c>
      <c r="H93" s="108">
        <v>0</v>
      </c>
      <c r="I93" s="108">
        <f>SUM(G93:H93)</f>
        <v>0</v>
      </c>
    </row>
    <row r="94" spans="2:9" x14ac:dyDescent="0.2">
      <c r="B94" s="703" t="s">
        <v>468</v>
      </c>
      <c r="C94" s="674"/>
      <c r="D94" s="674"/>
      <c r="E94" s="674"/>
      <c r="F94" s="702"/>
      <c r="G94" s="99">
        <v>0</v>
      </c>
      <c r="H94" s="99">
        <v>0</v>
      </c>
      <c r="I94" s="99">
        <f>SUM(G94:H94)</f>
        <v>0</v>
      </c>
    </row>
    <row r="95" spans="2:9" x14ac:dyDescent="0.2">
      <c r="B95" s="703" t="s">
        <v>469</v>
      </c>
      <c r="C95" s="674"/>
      <c r="D95" s="674"/>
      <c r="E95" s="674"/>
      <c r="F95" s="702"/>
      <c r="G95" s="99">
        <v>0</v>
      </c>
      <c r="H95" s="99">
        <v>0</v>
      </c>
      <c r="I95" s="99">
        <f>SUM(G95:H95)</f>
        <v>0</v>
      </c>
    </row>
    <row r="96" spans="2:9" x14ac:dyDescent="0.2">
      <c r="B96" s="703" t="s">
        <v>470</v>
      </c>
      <c r="C96" s="674"/>
      <c r="D96" s="674"/>
      <c r="E96" s="674"/>
      <c r="F96" s="702"/>
      <c r="G96" s="99">
        <v>0</v>
      </c>
      <c r="H96" s="99">
        <v>0</v>
      </c>
      <c r="I96" s="99">
        <f>SUM(G96:H96)</f>
        <v>0</v>
      </c>
    </row>
    <row r="97" spans="2:9" x14ac:dyDescent="0.2">
      <c r="B97" s="671" t="s">
        <v>493</v>
      </c>
      <c r="C97" s="672"/>
      <c r="D97" s="672"/>
      <c r="E97" s="672"/>
      <c r="F97" s="673"/>
      <c r="G97" s="103">
        <v>0</v>
      </c>
      <c r="H97" s="103">
        <f>+BS!E13</f>
        <v>14615900</v>
      </c>
      <c r="I97" s="103">
        <f>SUM(G97:H97)</f>
        <v>14615900</v>
      </c>
    </row>
    <row r="98" spans="2:9" x14ac:dyDescent="0.2">
      <c r="G98" s="93"/>
      <c r="H98" s="93"/>
      <c r="I98" s="93"/>
    </row>
    <row r="99" spans="2:9" x14ac:dyDescent="0.2">
      <c r="B99" s="704" t="s">
        <v>474</v>
      </c>
      <c r="C99" s="704"/>
      <c r="D99" s="704"/>
      <c r="E99" s="704"/>
      <c r="F99" s="704"/>
      <c r="G99" s="704"/>
      <c r="H99" s="704"/>
      <c r="I99" s="704"/>
    </row>
    <row r="101" spans="2:9" ht="15" customHeight="1" x14ac:dyDescent="0.2">
      <c r="B101" s="644" t="s">
        <v>475</v>
      </c>
      <c r="C101" s="706"/>
      <c r="D101" s="705" t="s">
        <v>979</v>
      </c>
      <c r="E101" s="705"/>
      <c r="F101" s="705" t="s">
        <v>794</v>
      </c>
      <c r="G101" s="705"/>
    </row>
    <row r="102" spans="2:9" ht="107.25" customHeight="1" x14ac:dyDescent="0.2">
      <c r="B102" s="707"/>
      <c r="C102" s="708"/>
      <c r="D102" s="211" t="s">
        <v>476</v>
      </c>
      <c r="E102" s="211" t="s">
        <v>477</v>
      </c>
      <c r="F102" s="211" t="s">
        <v>476</v>
      </c>
      <c r="G102" s="211" t="s">
        <v>477</v>
      </c>
    </row>
    <row r="103" spans="2:9" x14ac:dyDescent="0.2">
      <c r="B103" s="698" t="s">
        <v>478</v>
      </c>
      <c r="C103" s="700"/>
      <c r="D103" s="125"/>
      <c r="E103" s="125"/>
      <c r="F103" s="125"/>
      <c r="G103" s="125"/>
    </row>
    <row r="104" spans="2:9" x14ac:dyDescent="0.2">
      <c r="B104" s="703" t="s">
        <v>479</v>
      </c>
      <c r="C104" s="702"/>
      <c r="D104" s="99">
        <v>0</v>
      </c>
      <c r="E104" s="99">
        <v>0</v>
      </c>
      <c r="F104" s="99">
        <v>0</v>
      </c>
      <c r="G104" s="99">
        <v>0</v>
      </c>
    </row>
    <row r="105" spans="2:9" x14ac:dyDescent="0.2">
      <c r="B105" s="703" t="s">
        <v>481</v>
      </c>
      <c r="C105" s="702"/>
      <c r="D105" s="99">
        <v>0</v>
      </c>
      <c r="E105" s="99">
        <v>0</v>
      </c>
      <c r="F105" s="99">
        <v>0</v>
      </c>
      <c r="G105" s="99">
        <v>0</v>
      </c>
    </row>
    <row r="106" spans="2:9" x14ac:dyDescent="0.2">
      <c r="B106" s="703" t="s">
        <v>480</v>
      </c>
      <c r="C106" s="702"/>
      <c r="D106" s="99">
        <v>0</v>
      </c>
      <c r="E106" s="99">
        <v>0</v>
      </c>
      <c r="F106" s="99">
        <v>0</v>
      </c>
      <c r="G106" s="99">
        <v>0</v>
      </c>
    </row>
    <row r="107" spans="2:9" x14ac:dyDescent="0.2">
      <c r="B107" s="671" t="s">
        <v>482</v>
      </c>
      <c r="C107" s="673"/>
      <c r="D107" s="103">
        <f>+BS!D14</f>
        <v>0</v>
      </c>
      <c r="E107" s="103">
        <f>+D107</f>
        <v>0</v>
      </c>
      <c r="F107" s="103">
        <f>+BS!E14</f>
        <v>0</v>
      </c>
      <c r="G107" s="103">
        <f>+F107</f>
        <v>0</v>
      </c>
    </row>
    <row r="108" spans="2:9" x14ac:dyDescent="0.2">
      <c r="B108" s="688" t="s">
        <v>211</v>
      </c>
      <c r="C108" s="688"/>
      <c r="D108" s="164">
        <f>SUM(D104:D107)</f>
        <v>0</v>
      </c>
      <c r="E108" s="164">
        <f>SUM(E104:E107)</f>
        <v>0</v>
      </c>
      <c r="F108" s="164">
        <f>SUM(F104:F107)</f>
        <v>0</v>
      </c>
      <c r="G108" s="164">
        <f>SUM(G104:G107)</f>
        <v>0</v>
      </c>
    </row>
    <row r="110" spans="2:9" ht="13.5" customHeight="1" x14ac:dyDescent="0.2">
      <c r="B110" s="625" t="s">
        <v>483</v>
      </c>
      <c r="C110" s="625"/>
      <c r="D110" s="625"/>
      <c r="E110" s="625"/>
      <c r="F110" s="625"/>
      <c r="G110" s="625"/>
      <c r="H110" s="625"/>
      <c r="I110" s="625"/>
    </row>
    <row r="111" spans="2:9" ht="45" customHeight="1" x14ac:dyDescent="0.2">
      <c r="B111" s="625" t="s">
        <v>688</v>
      </c>
      <c r="C111" s="625"/>
      <c r="D111" s="625"/>
      <c r="E111" s="625"/>
      <c r="F111" s="625"/>
      <c r="G111" s="625"/>
      <c r="H111" s="625"/>
      <c r="I111" s="625"/>
    </row>
    <row r="113" spans="1:8" x14ac:dyDescent="0.2">
      <c r="B113" s="123" t="s">
        <v>485</v>
      </c>
    </row>
    <row r="114" spans="1:8" ht="28.5" x14ac:dyDescent="0.2">
      <c r="B114" s="695" t="s">
        <v>0</v>
      </c>
      <c r="C114" s="696"/>
      <c r="D114" s="696"/>
      <c r="E114" s="696"/>
      <c r="F114" s="697"/>
      <c r="G114" s="223" t="s">
        <v>978</v>
      </c>
      <c r="H114" s="223" t="s">
        <v>793</v>
      </c>
    </row>
    <row r="115" spans="1:8" x14ac:dyDescent="0.2">
      <c r="B115" s="698" t="s">
        <v>486</v>
      </c>
      <c r="C115" s="699"/>
      <c r="D115" s="699"/>
      <c r="E115" s="699"/>
      <c r="F115" s="700"/>
      <c r="G115" s="125"/>
      <c r="H115" s="125"/>
    </row>
    <row r="116" spans="1:8" ht="30.75" customHeight="1" x14ac:dyDescent="0.2">
      <c r="B116" s="701" t="s">
        <v>487</v>
      </c>
      <c r="C116" s="674"/>
      <c r="D116" s="674"/>
      <c r="E116" s="674"/>
      <c r="F116" s="702"/>
      <c r="G116" s="224" t="s">
        <v>490</v>
      </c>
      <c r="H116" s="224" t="s">
        <v>490</v>
      </c>
    </row>
    <row r="117" spans="1:8" x14ac:dyDescent="0.2">
      <c r="B117" s="703" t="s">
        <v>488</v>
      </c>
      <c r="C117" s="674"/>
      <c r="D117" s="674"/>
      <c r="E117" s="674"/>
      <c r="F117" s="702"/>
      <c r="G117" s="213"/>
      <c r="H117" s="213"/>
    </row>
    <row r="118" spans="1:8" ht="30.75" customHeight="1" x14ac:dyDescent="0.2">
      <c r="B118" s="701" t="s">
        <v>487</v>
      </c>
      <c r="C118" s="674"/>
      <c r="D118" s="674"/>
      <c r="E118" s="674"/>
      <c r="F118" s="702"/>
      <c r="G118" s="224" t="s">
        <v>490</v>
      </c>
      <c r="H118" s="224" t="s">
        <v>490</v>
      </c>
    </row>
    <row r="119" spans="1:8" x14ac:dyDescent="0.2">
      <c r="B119" s="671" t="s">
        <v>489</v>
      </c>
      <c r="C119" s="672"/>
      <c r="D119" s="672"/>
      <c r="E119" s="672"/>
      <c r="F119" s="673"/>
      <c r="G119" s="225" t="s">
        <v>494</v>
      </c>
      <c r="H119" s="225" t="s">
        <v>494</v>
      </c>
    </row>
    <row r="120" spans="1:8" x14ac:dyDescent="0.2">
      <c r="B120" s="674"/>
      <c r="C120" s="674"/>
      <c r="D120" s="674"/>
      <c r="E120" s="674"/>
      <c r="F120" s="674"/>
    </row>
    <row r="121" spans="1:8" x14ac:dyDescent="0.2">
      <c r="A121" s="123" t="s">
        <v>439</v>
      </c>
      <c r="B121" s="123" t="s">
        <v>519</v>
      </c>
    </row>
    <row r="122" spans="1:8" x14ac:dyDescent="0.2">
      <c r="B122" s="123"/>
    </row>
    <row r="123" spans="1:8" x14ac:dyDescent="0.2">
      <c r="B123" s="123" t="s">
        <v>510</v>
      </c>
    </row>
    <row r="124" spans="1:8" x14ac:dyDescent="0.2">
      <c r="B124" s="689" t="s">
        <v>514</v>
      </c>
      <c r="C124" s="690"/>
      <c r="D124" s="691"/>
    </row>
    <row r="125" spans="1:8" x14ac:dyDescent="0.2">
      <c r="B125" s="692" t="s">
        <v>847</v>
      </c>
      <c r="C125" s="693"/>
      <c r="D125" s="694"/>
    </row>
    <row r="126" spans="1:8" x14ac:dyDescent="0.2">
      <c r="B126" s="676" t="s">
        <v>880</v>
      </c>
      <c r="C126" s="677"/>
      <c r="D126" s="678"/>
    </row>
    <row r="127" spans="1:8" x14ac:dyDescent="0.2">
      <c r="B127" s="676" t="s">
        <v>881</v>
      </c>
      <c r="C127" s="677"/>
      <c r="D127" s="678"/>
    </row>
    <row r="128" spans="1:8" x14ac:dyDescent="0.2">
      <c r="B128" s="676" t="s">
        <v>848</v>
      </c>
      <c r="C128" s="677"/>
      <c r="D128" s="678"/>
    </row>
    <row r="129" spans="2:10" x14ac:dyDescent="0.2">
      <c r="B129" s="676" t="s">
        <v>882</v>
      </c>
      <c r="C129" s="677"/>
      <c r="D129" s="678"/>
    </row>
    <row r="130" spans="2:10" x14ac:dyDescent="0.2">
      <c r="B130" s="676" t="s">
        <v>883</v>
      </c>
      <c r="C130" s="677"/>
      <c r="D130" s="678"/>
    </row>
    <row r="131" spans="2:10" x14ac:dyDescent="0.2">
      <c r="B131" s="682" t="s">
        <v>884</v>
      </c>
      <c r="C131" s="683"/>
      <c r="D131" s="684"/>
    </row>
    <row r="132" spans="2:10" x14ac:dyDescent="0.2">
      <c r="B132" s="90"/>
      <c r="C132" s="90"/>
      <c r="D132" s="90"/>
    </row>
    <row r="133" spans="2:10" x14ac:dyDescent="0.2">
      <c r="B133" s="123" t="s">
        <v>518</v>
      </c>
    </row>
    <row r="134" spans="2:10" ht="42.75" x14ac:dyDescent="0.2">
      <c r="B134" s="226" t="s">
        <v>0</v>
      </c>
      <c r="C134" s="227"/>
      <c r="D134" s="227"/>
      <c r="E134" s="227"/>
      <c r="F134" s="227"/>
      <c r="G134" s="211" t="s">
        <v>515</v>
      </c>
      <c r="H134" s="325" t="s">
        <v>1032</v>
      </c>
      <c r="I134" s="228" t="s">
        <v>837</v>
      </c>
    </row>
    <row r="135" spans="2:10" ht="15" customHeight="1" x14ac:dyDescent="0.2">
      <c r="B135" s="685" t="s">
        <v>511</v>
      </c>
      <c r="C135" s="686"/>
      <c r="D135" s="686"/>
      <c r="E135" s="686"/>
      <c r="F135" s="687"/>
      <c r="G135" s="229"/>
      <c r="H135" s="125"/>
      <c r="I135" s="125"/>
    </row>
    <row r="136" spans="2:10" x14ac:dyDescent="0.2">
      <c r="B136" s="676" t="s">
        <v>283</v>
      </c>
      <c r="C136" s="677"/>
      <c r="D136" s="677"/>
      <c r="E136" s="677"/>
      <c r="F136" s="678"/>
      <c r="G136" s="675" t="s">
        <v>516</v>
      </c>
      <c r="H136" s="63">
        <v>0</v>
      </c>
      <c r="I136" s="99">
        <v>0</v>
      </c>
    </row>
    <row r="137" spans="2:10" x14ac:dyDescent="0.2">
      <c r="B137" s="676" t="s">
        <v>512</v>
      </c>
      <c r="C137" s="677"/>
      <c r="D137" s="677"/>
      <c r="E137" s="677"/>
      <c r="F137" s="678"/>
      <c r="G137" s="675"/>
      <c r="H137" s="63">
        <v>0</v>
      </c>
      <c r="I137" s="99">
        <v>0</v>
      </c>
    </row>
    <row r="138" spans="2:10" ht="15" thickBot="1" x14ac:dyDescent="0.25">
      <c r="B138" s="97"/>
      <c r="F138" s="98"/>
      <c r="G138" s="230"/>
      <c r="H138" s="326">
        <f>SUM(H136:H137)</f>
        <v>0</v>
      </c>
      <c r="I138" s="231">
        <f>SUM(I136:I137)</f>
        <v>0</v>
      </c>
    </row>
    <row r="139" spans="2:10" ht="15" thickTop="1" x14ac:dyDescent="0.2">
      <c r="B139" s="679" t="s">
        <v>513</v>
      </c>
      <c r="C139" s="680"/>
      <c r="D139" s="680"/>
      <c r="E139" s="680"/>
      <c r="F139" s="681"/>
      <c r="G139" s="230"/>
      <c r="H139" s="63"/>
      <c r="I139" s="99"/>
    </row>
    <row r="140" spans="2:10" x14ac:dyDescent="0.2">
      <c r="B140" s="676" t="s">
        <v>885</v>
      </c>
      <c r="C140" s="677"/>
      <c r="D140" s="677"/>
      <c r="E140" s="677"/>
      <c r="F140" s="678"/>
      <c r="G140" s="675" t="s">
        <v>516</v>
      </c>
      <c r="H140" s="327">
        <v>200000</v>
      </c>
      <c r="I140" s="232">
        <v>200000</v>
      </c>
      <c r="J140" s="97"/>
    </row>
    <row r="141" spans="2:10" x14ac:dyDescent="0.2">
      <c r="B141" s="676" t="s">
        <v>285</v>
      </c>
      <c r="C141" s="677"/>
      <c r="D141" s="677"/>
      <c r="E141" s="677"/>
      <c r="F141" s="678"/>
      <c r="G141" s="675"/>
      <c r="H141" s="327">
        <v>0</v>
      </c>
      <c r="I141" s="232">
        <v>0</v>
      </c>
      <c r="J141" s="97"/>
    </row>
    <row r="142" spans="2:10" ht="15" thickBot="1" x14ac:dyDescent="0.25">
      <c r="B142" s="97"/>
      <c r="F142" s="98"/>
      <c r="G142" s="230"/>
      <c r="H142" s="326">
        <f>SUM(H140:H141)</f>
        <v>200000</v>
      </c>
      <c r="I142" s="231">
        <f>SUM(I140:I141)</f>
        <v>200000</v>
      </c>
    </row>
    <row r="143" spans="2:10" ht="15" thickTop="1" x14ac:dyDescent="0.2">
      <c r="B143" s="679" t="s">
        <v>965</v>
      </c>
      <c r="C143" s="680"/>
      <c r="D143" s="680"/>
      <c r="E143" s="680"/>
      <c r="F143" s="681"/>
      <c r="G143" s="141"/>
      <c r="H143" s="63"/>
      <c r="I143" s="99"/>
    </row>
    <row r="144" spans="2:10" ht="28.5" x14ac:dyDescent="0.2">
      <c r="B144" s="177" t="s">
        <v>964</v>
      </c>
      <c r="C144" s="322"/>
      <c r="D144" s="322"/>
      <c r="E144" s="322"/>
      <c r="F144" s="323"/>
      <c r="G144" s="230" t="s">
        <v>517</v>
      </c>
      <c r="H144" s="63">
        <f>1266825+716752-16660</f>
        <v>1966917</v>
      </c>
      <c r="I144" s="99">
        <v>1966917</v>
      </c>
    </row>
    <row r="145" spans="1:9" x14ac:dyDescent="0.2">
      <c r="B145" s="177" t="s">
        <v>780</v>
      </c>
      <c r="C145" s="322"/>
      <c r="D145" s="322"/>
      <c r="E145" s="322"/>
      <c r="F145" s="323"/>
      <c r="G145" s="141" t="s">
        <v>278</v>
      </c>
      <c r="H145" s="63">
        <f>860103+273366-16660</f>
        <v>1116809</v>
      </c>
      <c r="I145" s="99">
        <v>1116809</v>
      </c>
    </row>
    <row r="146" spans="1:9" ht="15" thickBot="1" x14ac:dyDescent="0.25">
      <c r="B146" s="329"/>
      <c r="C146" s="233"/>
      <c r="D146" s="233"/>
      <c r="E146" s="233"/>
      <c r="F146" s="234"/>
      <c r="G146" s="235"/>
      <c r="H146" s="328">
        <f>+H144+H145</f>
        <v>3083726</v>
      </c>
      <c r="I146" s="328">
        <f>+I144+I145</f>
        <v>3083726</v>
      </c>
    </row>
    <row r="147" spans="1:9" ht="15" thickTop="1" x14ac:dyDescent="0.2"/>
    <row r="148" spans="1:9" x14ac:dyDescent="0.2">
      <c r="A148" s="115"/>
      <c r="B148" s="236"/>
      <c r="C148" s="236"/>
      <c r="D148" s="236"/>
      <c r="E148" s="236"/>
      <c r="F148" s="236"/>
      <c r="G148" s="236"/>
      <c r="H148" s="236"/>
      <c r="I148" s="236"/>
    </row>
    <row r="149" spans="1:9" ht="33.75" customHeight="1" x14ac:dyDescent="0.2">
      <c r="A149" s="115" t="s">
        <v>509</v>
      </c>
      <c r="B149" s="580" t="s">
        <v>567</v>
      </c>
      <c r="C149" s="580"/>
      <c r="D149" s="580"/>
      <c r="E149" s="580"/>
      <c r="F149" s="580"/>
      <c r="G149" s="580"/>
      <c r="H149" s="580"/>
      <c r="I149" s="580"/>
    </row>
    <row r="150" spans="1:9" x14ac:dyDescent="0.2">
      <c r="A150" s="115"/>
      <c r="B150" s="236"/>
      <c r="C150" s="236"/>
      <c r="D150" s="236"/>
      <c r="E150" s="236"/>
      <c r="F150" s="236"/>
      <c r="G150" s="236"/>
      <c r="H150" s="236"/>
      <c r="I150" s="236"/>
    </row>
    <row r="151" spans="1:9" ht="31.5" customHeight="1" x14ac:dyDescent="0.2">
      <c r="A151" s="115" t="s">
        <v>624</v>
      </c>
      <c r="B151" s="615" t="s">
        <v>564</v>
      </c>
      <c r="C151" s="615"/>
      <c r="D151" s="615"/>
      <c r="E151" s="615"/>
      <c r="F151" s="615"/>
      <c r="G151" s="615"/>
      <c r="H151" s="615"/>
      <c r="I151" s="615"/>
    </row>
    <row r="152" spans="1:9" x14ac:dyDescent="0.2">
      <c r="A152" s="115"/>
      <c r="B152" s="236"/>
      <c r="C152" s="236"/>
      <c r="D152" s="236"/>
      <c r="E152" s="236"/>
      <c r="F152" s="236"/>
      <c r="G152" s="236"/>
      <c r="H152" s="236"/>
      <c r="I152" s="236"/>
    </row>
    <row r="153" spans="1:9" ht="72.75" customHeight="1" x14ac:dyDescent="0.2">
      <c r="A153" s="115" t="s">
        <v>553</v>
      </c>
      <c r="B153" s="615" t="s">
        <v>621</v>
      </c>
      <c r="C153" s="615"/>
      <c r="D153" s="615"/>
      <c r="E153" s="615"/>
      <c r="F153" s="615"/>
      <c r="G153" s="615"/>
      <c r="H153" s="615"/>
      <c r="I153" s="615"/>
    </row>
    <row r="154" spans="1:9" x14ac:dyDescent="0.2">
      <c r="A154" s="115"/>
      <c r="B154" s="236"/>
      <c r="C154" s="236"/>
      <c r="D154" s="236"/>
      <c r="E154" s="236"/>
      <c r="F154" s="236"/>
      <c r="G154" s="236"/>
      <c r="H154" s="236"/>
      <c r="I154" s="236"/>
    </row>
    <row r="155" spans="1:9" x14ac:dyDescent="0.2">
      <c r="A155" s="115" t="s">
        <v>555</v>
      </c>
      <c r="B155" s="600" t="s">
        <v>554</v>
      </c>
      <c r="C155" s="600"/>
      <c r="D155" s="600"/>
      <c r="E155" s="600"/>
      <c r="F155" s="600"/>
      <c r="G155" s="600"/>
      <c r="H155" s="600"/>
      <c r="I155" s="600"/>
    </row>
    <row r="156" spans="1:9" x14ac:dyDescent="0.2">
      <c r="A156" s="115"/>
      <c r="B156" s="236"/>
      <c r="C156" s="236"/>
      <c r="D156" s="236"/>
      <c r="E156" s="236"/>
      <c r="F156" s="236"/>
      <c r="G156" s="236"/>
      <c r="H156" s="236"/>
      <c r="I156" s="236"/>
    </row>
    <row r="158" spans="1:9" x14ac:dyDescent="0.2">
      <c r="A158" s="1" t="s">
        <v>281</v>
      </c>
      <c r="B158" s="13"/>
      <c r="E158" s="13"/>
      <c r="F158" s="13"/>
      <c r="G158" s="13"/>
      <c r="H158" s="13"/>
    </row>
    <row r="159" spans="1:9" x14ac:dyDescent="0.2">
      <c r="A159" s="36" t="s">
        <v>779</v>
      </c>
      <c r="B159" s="13"/>
      <c r="E159" s="13"/>
      <c r="F159" s="13"/>
      <c r="G159" s="13"/>
      <c r="H159" s="13"/>
    </row>
    <row r="160" spans="1:9" ht="15" x14ac:dyDescent="0.2">
      <c r="A160" s="13" t="s">
        <v>280</v>
      </c>
      <c r="B160" s="13"/>
      <c r="E160" s="747" t="s">
        <v>282</v>
      </c>
      <c r="F160" s="747"/>
      <c r="G160" s="747"/>
      <c r="H160" s="747"/>
      <c r="I160" s="747"/>
    </row>
    <row r="161" spans="1:9" x14ac:dyDescent="0.2">
      <c r="A161" s="13" t="s">
        <v>764</v>
      </c>
      <c r="B161" s="13"/>
      <c r="E161" s="537" t="s">
        <v>560</v>
      </c>
      <c r="F161" s="537"/>
      <c r="G161" s="537"/>
      <c r="H161" s="537"/>
      <c r="I161" s="537"/>
    </row>
    <row r="162" spans="1:9" x14ac:dyDescent="0.2">
      <c r="A162" s="13"/>
      <c r="B162" s="13"/>
    </row>
    <row r="163" spans="1:9" x14ac:dyDescent="0.2">
      <c r="A163" s="13"/>
      <c r="B163" s="13"/>
    </row>
    <row r="164" spans="1:9" x14ac:dyDescent="0.2">
      <c r="A164" s="13"/>
      <c r="B164" s="13"/>
    </row>
    <row r="165" spans="1:9" x14ac:dyDescent="0.2">
      <c r="A165" s="13"/>
      <c r="B165" s="13"/>
    </row>
    <row r="166" spans="1:9" x14ac:dyDescent="0.2">
      <c r="A166" s="36" t="s">
        <v>765</v>
      </c>
      <c r="B166" s="13"/>
      <c r="E166" s="123" t="s">
        <v>780</v>
      </c>
      <c r="F166" s="8"/>
      <c r="G166" s="244" t="s">
        <v>782</v>
      </c>
      <c r="H166" s="259"/>
    </row>
    <row r="167" spans="1:9" x14ac:dyDescent="0.2">
      <c r="A167" s="13" t="s">
        <v>93</v>
      </c>
      <c r="B167" s="13"/>
      <c r="E167" s="1" t="s">
        <v>278</v>
      </c>
      <c r="F167" s="8"/>
      <c r="G167" s="8" t="s">
        <v>284</v>
      </c>
      <c r="H167" s="90"/>
    </row>
    <row r="168" spans="1:9" x14ac:dyDescent="0.2">
      <c r="A168" s="13" t="s">
        <v>766</v>
      </c>
      <c r="B168" s="13"/>
      <c r="E168" s="123" t="s">
        <v>781</v>
      </c>
      <c r="F168" s="8"/>
      <c r="G168" s="145" t="s">
        <v>783</v>
      </c>
      <c r="H168" s="259"/>
    </row>
    <row r="169" spans="1:9" x14ac:dyDescent="0.2">
      <c r="A169" s="13"/>
      <c r="B169" s="13"/>
      <c r="F169" s="8"/>
      <c r="G169" s="261"/>
      <c r="H169" s="90"/>
    </row>
    <row r="170" spans="1:9" x14ac:dyDescent="0.2">
      <c r="A170" s="13"/>
      <c r="B170" s="13"/>
      <c r="F170" s="8"/>
      <c r="G170" s="261"/>
      <c r="H170" s="90"/>
    </row>
    <row r="171" spans="1:9" x14ac:dyDescent="0.2">
      <c r="A171" s="13"/>
      <c r="B171" s="13"/>
      <c r="F171" s="8"/>
      <c r="G171" s="261"/>
      <c r="H171" s="90"/>
    </row>
    <row r="172" spans="1:9" x14ac:dyDescent="0.2">
      <c r="A172" s="1" t="s">
        <v>893</v>
      </c>
      <c r="B172" s="13"/>
      <c r="F172" s="8"/>
      <c r="G172" s="261"/>
      <c r="H172" s="259"/>
    </row>
    <row r="173" spans="1:9" x14ac:dyDescent="0.2">
      <c r="A173" s="13" t="s">
        <v>770</v>
      </c>
      <c r="B173" s="13"/>
      <c r="E173" s="123" t="s">
        <v>784</v>
      </c>
      <c r="F173" s="8"/>
      <c r="G173" s="145" t="s">
        <v>785</v>
      </c>
      <c r="H173" s="90"/>
    </row>
    <row r="174" spans="1:9" x14ac:dyDescent="0.2">
      <c r="A174" s="13"/>
      <c r="B174" s="13"/>
      <c r="E174" s="1" t="s">
        <v>286</v>
      </c>
      <c r="F174" s="8"/>
      <c r="G174" s="245" t="s">
        <v>279</v>
      </c>
    </row>
    <row r="175" spans="1:9" ht="15" x14ac:dyDescent="0.25">
      <c r="A175" s="36" t="s">
        <v>833</v>
      </c>
      <c r="B175" s="324"/>
    </row>
  </sheetData>
  <mergeCells count="127">
    <mergeCell ref="G37:H37"/>
    <mergeCell ref="G59:H59"/>
    <mergeCell ref="A1:I1"/>
    <mergeCell ref="A2:I2"/>
    <mergeCell ref="B59:F60"/>
    <mergeCell ref="E160:I160"/>
    <mergeCell ref="C11:D11"/>
    <mergeCell ref="C12:D12"/>
    <mergeCell ref="C13:D13"/>
    <mergeCell ref="C14:D14"/>
    <mergeCell ref="B48:F48"/>
    <mergeCell ref="B49:F49"/>
    <mergeCell ref="B50:F50"/>
    <mergeCell ref="B51:F51"/>
    <mergeCell ref="B24:B26"/>
    <mergeCell ref="C24:D24"/>
    <mergeCell ref="C25:D25"/>
    <mergeCell ref="B42:F42"/>
    <mergeCell ref="B43:F43"/>
    <mergeCell ref="B44:F44"/>
    <mergeCell ref="B45:F45"/>
    <mergeCell ref="B46:F46"/>
    <mergeCell ref="C26:D26"/>
    <mergeCell ref="C27:D27"/>
    <mergeCell ref="E161:I161"/>
    <mergeCell ref="B37:F38"/>
    <mergeCell ref="C6:D6"/>
    <mergeCell ref="C7:D7"/>
    <mergeCell ref="B5:I5"/>
    <mergeCell ref="B34:I35"/>
    <mergeCell ref="C8:D8"/>
    <mergeCell ref="B9:B10"/>
    <mergeCell ref="C9:D9"/>
    <mergeCell ref="C10:D10"/>
    <mergeCell ref="C15:D15"/>
    <mergeCell ref="C16:D16"/>
    <mergeCell ref="C17:D17"/>
    <mergeCell ref="C18:D18"/>
    <mergeCell ref="C19:D19"/>
    <mergeCell ref="C20:D20"/>
    <mergeCell ref="C21:D21"/>
    <mergeCell ref="C22:D22"/>
    <mergeCell ref="C23:D23"/>
    <mergeCell ref="B39:F39"/>
    <mergeCell ref="B40:F40"/>
    <mergeCell ref="B41:F41"/>
    <mergeCell ref="C32:D32"/>
    <mergeCell ref="B47:F47"/>
    <mergeCell ref="C28:D28"/>
    <mergeCell ref="B29:B32"/>
    <mergeCell ref="C29:D29"/>
    <mergeCell ref="C30:D30"/>
    <mergeCell ref="C31:D31"/>
    <mergeCell ref="B52:F52"/>
    <mergeCell ref="B53:F53"/>
    <mergeCell ref="B54:F54"/>
    <mergeCell ref="B55:F55"/>
    <mergeCell ref="B61:F61"/>
    <mergeCell ref="B62:F62"/>
    <mergeCell ref="B87:F87"/>
    <mergeCell ref="B88:F88"/>
    <mergeCell ref="B73:F73"/>
    <mergeCell ref="B76:F76"/>
    <mergeCell ref="B77:F77"/>
    <mergeCell ref="B82:F83"/>
    <mergeCell ref="B56:F56"/>
    <mergeCell ref="B71:F71"/>
    <mergeCell ref="B58:F58"/>
    <mergeCell ref="B57:F57"/>
    <mergeCell ref="B74:F74"/>
    <mergeCell ref="B75:F75"/>
    <mergeCell ref="B63:F63"/>
    <mergeCell ref="B65:F65"/>
    <mergeCell ref="B66:F66"/>
    <mergeCell ref="B67:F67"/>
    <mergeCell ref="G82:I82"/>
    <mergeCell ref="B84:F84"/>
    <mergeCell ref="B79:I79"/>
    <mergeCell ref="B97:F97"/>
    <mergeCell ref="G91:I91"/>
    <mergeCell ref="B93:F93"/>
    <mergeCell ref="B94:F94"/>
    <mergeCell ref="B95:F95"/>
    <mergeCell ref="B96:F96"/>
    <mergeCell ref="B91:F92"/>
    <mergeCell ref="B85:F85"/>
    <mergeCell ref="B86:F86"/>
    <mergeCell ref="B103:C103"/>
    <mergeCell ref="B104:C104"/>
    <mergeCell ref="B105:C105"/>
    <mergeCell ref="B106:C106"/>
    <mergeCell ref="B107:C107"/>
    <mergeCell ref="B99:I99"/>
    <mergeCell ref="D101:E101"/>
    <mergeCell ref="F101:G101"/>
    <mergeCell ref="B101:C102"/>
    <mergeCell ref="B108:C108"/>
    <mergeCell ref="B110:I110"/>
    <mergeCell ref="B111:I111"/>
    <mergeCell ref="B124:D124"/>
    <mergeCell ref="B125:D125"/>
    <mergeCell ref="B126:D126"/>
    <mergeCell ref="B127:D127"/>
    <mergeCell ref="B128:D128"/>
    <mergeCell ref="B114:F114"/>
    <mergeCell ref="B115:F115"/>
    <mergeCell ref="B116:F116"/>
    <mergeCell ref="B117:F117"/>
    <mergeCell ref="B118:F118"/>
    <mergeCell ref="B155:I155"/>
    <mergeCell ref="B119:F119"/>
    <mergeCell ref="B120:F120"/>
    <mergeCell ref="G140:G141"/>
    <mergeCell ref="B140:F140"/>
    <mergeCell ref="B141:F141"/>
    <mergeCell ref="B139:F139"/>
    <mergeCell ref="B143:F143"/>
    <mergeCell ref="B153:I153"/>
    <mergeCell ref="B151:I151"/>
    <mergeCell ref="B149:I149"/>
    <mergeCell ref="B129:D129"/>
    <mergeCell ref="B130:D130"/>
    <mergeCell ref="B131:D131"/>
    <mergeCell ref="G136:G137"/>
    <mergeCell ref="B137:F137"/>
    <mergeCell ref="B136:F136"/>
    <mergeCell ref="B135:F135"/>
  </mergeCells>
  <printOptions horizontalCentered="1"/>
  <pageMargins left="0.19685039370078741" right="0.19685039370078741" top="0.19685039370078741" bottom="0.19685039370078741" header="0" footer="0"/>
  <pageSetup paperSize="9" scale="61" fitToHeight="18" orientation="portrait" horizontalDpi="300" verticalDpi="300" r:id="rId1"/>
  <rowBreaks count="2" manualBreakCount="2">
    <brk id="58" max="8" man="1"/>
    <brk id="111" max="8" man="1"/>
  </rowBreaks>
  <ignoredErrors>
    <ignoredError sqref="F10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J109"/>
  <sheetViews>
    <sheetView topLeftCell="A91" workbookViewId="0">
      <selection activeCell="G47" sqref="G47"/>
    </sheetView>
  </sheetViews>
  <sheetFormatPr defaultRowHeight="12.75" x14ac:dyDescent="0.2"/>
  <cols>
    <col min="1" max="1" width="9.28515625" style="294" bestFit="1" customWidth="1"/>
    <col min="2" max="2" width="25.28515625" style="294" customWidth="1"/>
    <col min="3" max="3" width="23" style="294" customWidth="1"/>
    <col min="4" max="4" width="18.7109375" style="293" customWidth="1"/>
    <col min="5" max="5" width="16.28515625" style="294" customWidth="1"/>
    <col min="6" max="6" width="18.140625" style="294" customWidth="1"/>
    <col min="7" max="7" width="15.42578125" style="294" customWidth="1"/>
    <col min="8" max="8" width="20.42578125" style="293" customWidth="1"/>
    <col min="9" max="9" width="12.140625" style="294" customWidth="1"/>
    <col min="10" max="10" width="14.28515625" style="294" customWidth="1"/>
    <col min="11" max="256" width="8.85546875" style="294"/>
    <col min="257" max="257" width="6.7109375" style="294" customWidth="1"/>
    <col min="258" max="258" width="8.28515625" style="294" customWidth="1"/>
    <col min="259" max="259" width="8.85546875" style="294"/>
    <col min="260" max="260" width="35.5703125" style="294" customWidth="1"/>
    <col min="261" max="261" width="12" style="294" customWidth="1"/>
    <col min="262" max="262" width="11.42578125" style="294" customWidth="1"/>
    <col min="263" max="263" width="12" style="294" customWidth="1"/>
    <col min="264" max="264" width="12.42578125" style="294" customWidth="1"/>
    <col min="265" max="265" width="8.85546875" style="294"/>
    <col min="266" max="266" width="14.28515625" style="294" customWidth="1"/>
    <col min="267" max="512" width="8.85546875" style="294"/>
    <col min="513" max="513" width="6.7109375" style="294" customWidth="1"/>
    <col min="514" max="514" width="8.28515625" style="294" customWidth="1"/>
    <col min="515" max="515" width="8.85546875" style="294"/>
    <col min="516" max="516" width="35.5703125" style="294" customWidth="1"/>
    <col min="517" max="517" width="12" style="294" customWidth="1"/>
    <col min="518" max="518" width="11.42578125" style="294" customWidth="1"/>
    <col min="519" max="519" width="12" style="294" customWidth="1"/>
    <col min="520" max="520" width="12.42578125" style="294" customWidth="1"/>
    <col min="521" max="521" width="8.85546875" style="294"/>
    <col min="522" max="522" width="14.28515625" style="294" customWidth="1"/>
    <col min="523" max="768" width="8.85546875" style="294"/>
    <col min="769" max="769" width="6.7109375" style="294" customWidth="1"/>
    <col min="770" max="770" width="8.28515625" style="294" customWidth="1"/>
    <col min="771" max="771" width="8.85546875" style="294"/>
    <col min="772" max="772" width="35.5703125" style="294" customWidth="1"/>
    <col min="773" max="773" width="12" style="294" customWidth="1"/>
    <col min="774" max="774" width="11.42578125" style="294" customWidth="1"/>
    <col min="775" max="775" width="12" style="294" customWidth="1"/>
    <col min="776" max="776" width="12.42578125" style="294" customWidth="1"/>
    <col min="777" max="777" width="8.85546875" style="294"/>
    <col min="778" max="778" width="14.28515625" style="294" customWidth="1"/>
    <col min="779" max="1024" width="8.85546875" style="294"/>
    <col min="1025" max="1025" width="6.7109375" style="294" customWidth="1"/>
    <col min="1026" max="1026" width="8.28515625" style="294" customWidth="1"/>
    <col min="1027" max="1027" width="8.85546875" style="294"/>
    <col min="1028" max="1028" width="35.5703125" style="294" customWidth="1"/>
    <col min="1029" max="1029" width="12" style="294" customWidth="1"/>
    <col min="1030" max="1030" width="11.42578125" style="294" customWidth="1"/>
    <col min="1031" max="1031" width="12" style="294" customWidth="1"/>
    <col min="1032" max="1032" width="12.42578125" style="294" customWidth="1"/>
    <col min="1033" max="1033" width="8.85546875" style="294"/>
    <col min="1034" max="1034" width="14.28515625" style="294" customWidth="1"/>
    <col min="1035" max="1280" width="8.85546875" style="294"/>
    <col min="1281" max="1281" width="6.7109375" style="294" customWidth="1"/>
    <col min="1282" max="1282" width="8.28515625" style="294" customWidth="1"/>
    <col min="1283" max="1283" width="8.85546875" style="294"/>
    <col min="1284" max="1284" width="35.5703125" style="294" customWidth="1"/>
    <col min="1285" max="1285" width="12" style="294" customWidth="1"/>
    <col min="1286" max="1286" width="11.42578125" style="294" customWidth="1"/>
    <col min="1287" max="1287" width="12" style="294" customWidth="1"/>
    <col min="1288" max="1288" width="12.42578125" style="294" customWidth="1"/>
    <col min="1289" max="1289" width="8.85546875" style="294"/>
    <col min="1290" max="1290" width="14.28515625" style="294" customWidth="1"/>
    <col min="1291" max="1536" width="8.85546875" style="294"/>
    <col min="1537" max="1537" width="6.7109375" style="294" customWidth="1"/>
    <col min="1538" max="1538" width="8.28515625" style="294" customWidth="1"/>
    <col min="1539" max="1539" width="8.85546875" style="294"/>
    <col min="1540" max="1540" width="35.5703125" style="294" customWidth="1"/>
    <col min="1541" max="1541" width="12" style="294" customWidth="1"/>
    <col min="1542" max="1542" width="11.42578125" style="294" customWidth="1"/>
    <col min="1543" max="1543" width="12" style="294" customWidth="1"/>
    <col min="1544" max="1544" width="12.42578125" style="294" customWidth="1"/>
    <col min="1545" max="1545" width="8.85546875" style="294"/>
    <col min="1546" max="1546" width="14.28515625" style="294" customWidth="1"/>
    <col min="1547" max="1792" width="8.85546875" style="294"/>
    <col min="1793" max="1793" width="6.7109375" style="294" customWidth="1"/>
    <col min="1794" max="1794" width="8.28515625" style="294" customWidth="1"/>
    <col min="1795" max="1795" width="8.85546875" style="294"/>
    <col min="1796" max="1796" width="35.5703125" style="294" customWidth="1"/>
    <col min="1797" max="1797" width="12" style="294" customWidth="1"/>
    <col min="1798" max="1798" width="11.42578125" style="294" customWidth="1"/>
    <col min="1799" max="1799" width="12" style="294" customWidth="1"/>
    <col min="1800" max="1800" width="12.42578125" style="294" customWidth="1"/>
    <col min="1801" max="1801" width="8.85546875" style="294"/>
    <col min="1802" max="1802" width="14.28515625" style="294" customWidth="1"/>
    <col min="1803" max="2048" width="8.85546875" style="294"/>
    <col min="2049" max="2049" width="6.7109375" style="294" customWidth="1"/>
    <col min="2050" max="2050" width="8.28515625" style="294" customWidth="1"/>
    <col min="2051" max="2051" width="8.85546875" style="294"/>
    <col min="2052" max="2052" width="35.5703125" style="294" customWidth="1"/>
    <col min="2053" max="2053" width="12" style="294" customWidth="1"/>
    <col min="2054" max="2054" width="11.42578125" style="294" customWidth="1"/>
    <col min="2055" max="2055" width="12" style="294" customWidth="1"/>
    <col min="2056" max="2056" width="12.42578125" style="294" customWidth="1"/>
    <col min="2057" max="2057" width="8.85546875" style="294"/>
    <col min="2058" max="2058" width="14.28515625" style="294" customWidth="1"/>
    <col min="2059" max="2304" width="8.85546875" style="294"/>
    <col min="2305" max="2305" width="6.7109375" style="294" customWidth="1"/>
    <col min="2306" max="2306" width="8.28515625" style="294" customWidth="1"/>
    <col min="2307" max="2307" width="8.85546875" style="294"/>
    <col min="2308" max="2308" width="35.5703125" style="294" customWidth="1"/>
    <col min="2309" max="2309" width="12" style="294" customWidth="1"/>
    <col min="2310" max="2310" width="11.42578125" style="294" customWidth="1"/>
    <col min="2311" max="2311" width="12" style="294" customWidth="1"/>
    <col min="2312" max="2312" width="12.42578125" style="294" customWidth="1"/>
    <col min="2313" max="2313" width="8.85546875" style="294"/>
    <col min="2314" max="2314" width="14.28515625" style="294" customWidth="1"/>
    <col min="2315" max="2560" width="8.85546875" style="294"/>
    <col min="2561" max="2561" width="6.7109375" style="294" customWidth="1"/>
    <col min="2562" max="2562" width="8.28515625" style="294" customWidth="1"/>
    <col min="2563" max="2563" width="8.85546875" style="294"/>
    <col min="2564" max="2564" width="35.5703125" style="294" customWidth="1"/>
    <col min="2565" max="2565" width="12" style="294" customWidth="1"/>
    <col min="2566" max="2566" width="11.42578125" style="294" customWidth="1"/>
    <col min="2567" max="2567" width="12" style="294" customWidth="1"/>
    <col min="2568" max="2568" width="12.42578125" style="294" customWidth="1"/>
    <col min="2569" max="2569" width="8.85546875" style="294"/>
    <col min="2570" max="2570" width="14.28515625" style="294" customWidth="1"/>
    <col min="2571" max="2816" width="8.85546875" style="294"/>
    <col min="2817" max="2817" width="6.7109375" style="294" customWidth="1"/>
    <col min="2818" max="2818" width="8.28515625" style="294" customWidth="1"/>
    <col min="2819" max="2819" width="8.85546875" style="294"/>
    <col min="2820" max="2820" width="35.5703125" style="294" customWidth="1"/>
    <col min="2821" max="2821" width="12" style="294" customWidth="1"/>
    <col min="2822" max="2822" width="11.42578125" style="294" customWidth="1"/>
    <col min="2823" max="2823" width="12" style="294" customWidth="1"/>
    <col min="2824" max="2824" width="12.42578125" style="294" customWidth="1"/>
    <col min="2825" max="2825" width="8.85546875" style="294"/>
    <col min="2826" max="2826" width="14.28515625" style="294" customWidth="1"/>
    <col min="2827" max="3072" width="8.85546875" style="294"/>
    <col min="3073" max="3073" width="6.7109375" style="294" customWidth="1"/>
    <col min="3074" max="3074" width="8.28515625" style="294" customWidth="1"/>
    <col min="3075" max="3075" width="8.85546875" style="294"/>
    <col min="3076" max="3076" width="35.5703125" style="294" customWidth="1"/>
    <col min="3077" max="3077" width="12" style="294" customWidth="1"/>
    <col min="3078" max="3078" width="11.42578125" style="294" customWidth="1"/>
    <col min="3079" max="3079" width="12" style="294" customWidth="1"/>
    <col min="3080" max="3080" width="12.42578125" style="294" customWidth="1"/>
    <col min="3081" max="3081" width="8.85546875" style="294"/>
    <col min="3082" max="3082" width="14.28515625" style="294" customWidth="1"/>
    <col min="3083" max="3328" width="8.85546875" style="294"/>
    <col min="3329" max="3329" width="6.7109375" style="294" customWidth="1"/>
    <col min="3330" max="3330" width="8.28515625" style="294" customWidth="1"/>
    <col min="3331" max="3331" width="8.85546875" style="294"/>
    <col min="3332" max="3332" width="35.5703125" style="294" customWidth="1"/>
    <col min="3333" max="3333" width="12" style="294" customWidth="1"/>
    <col min="3334" max="3334" width="11.42578125" style="294" customWidth="1"/>
    <col min="3335" max="3335" width="12" style="294" customWidth="1"/>
    <col min="3336" max="3336" width="12.42578125" style="294" customWidth="1"/>
    <col min="3337" max="3337" width="8.85546875" style="294"/>
    <col min="3338" max="3338" width="14.28515625" style="294" customWidth="1"/>
    <col min="3339" max="3584" width="8.85546875" style="294"/>
    <col min="3585" max="3585" width="6.7109375" style="294" customWidth="1"/>
    <col min="3586" max="3586" width="8.28515625" style="294" customWidth="1"/>
    <col min="3587" max="3587" width="8.85546875" style="294"/>
    <col min="3588" max="3588" width="35.5703125" style="294" customWidth="1"/>
    <col min="3589" max="3589" width="12" style="294" customWidth="1"/>
    <col min="3590" max="3590" width="11.42578125" style="294" customWidth="1"/>
    <col min="3591" max="3591" width="12" style="294" customWidth="1"/>
    <col min="3592" max="3592" width="12.42578125" style="294" customWidth="1"/>
    <col min="3593" max="3593" width="8.85546875" style="294"/>
    <col min="3594" max="3594" width="14.28515625" style="294" customWidth="1"/>
    <col min="3595" max="3840" width="8.85546875" style="294"/>
    <col min="3841" max="3841" width="6.7109375" style="294" customWidth="1"/>
    <col min="3842" max="3842" width="8.28515625" style="294" customWidth="1"/>
    <col min="3843" max="3843" width="8.85546875" style="294"/>
    <col min="3844" max="3844" width="35.5703125" style="294" customWidth="1"/>
    <col min="3845" max="3845" width="12" style="294" customWidth="1"/>
    <col min="3846" max="3846" width="11.42578125" style="294" customWidth="1"/>
    <col min="3847" max="3847" width="12" style="294" customWidth="1"/>
    <col min="3848" max="3848" width="12.42578125" style="294" customWidth="1"/>
    <col min="3849" max="3849" width="8.85546875" style="294"/>
    <col min="3850" max="3850" width="14.28515625" style="294" customWidth="1"/>
    <col min="3851" max="4096" width="8.85546875" style="294"/>
    <col min="4097" max="4097" width="6.7109375" style="294" customWidth="1"/>
    <col min="4098" max="4098" width="8.28515625" style="294" customWidth="1"/>
    <col min="4099" max="4099" width="8.85546875" style="294"/>
    <col min="4100" max="4100" width="35.5703125" style="294" customWidth="1"/>
    <col min="4101" max="4101" width="12" style="294" customWidth="1"/>
    <col min="4102" max="4102" width="11.42578125" style="294" customWidth="1"/>
    <col min="4103" max="4103" width="12" style="294" customWidth="1"/>
    <col min="4104" max="4104" width="12.42578125" style="294" customWidth="1"/>
    <col min="4105" max="4105" width="8.85546875" style="294"/>
    <col min="4106" max="4106" width="14.28515625" style="294" customWidth="1"/>
    <col min="4107" max="4352" width="8.85546875" style="294"/>
    <col min="4353" max="4353" width="6.7109375" style="294" customWidth="1"/>
    <col min="4354" max="4354" width="8.28515625" style="294" customWidth="1"/>
    <col min="4355" max="4355" width="8.85546875" style="294"/>
    <col min="4356" max="4356" width="35.5703125" style="294" customWidth="1"/>
    <col min="4357" max="4357" width="12" style="294" customWidth="1"/>
    <col min="4358" max="4358" width="11.42578125" style="294" customWidth="1"/>
    <col min="4359" max="4359" width="12" style="294" customWidth="1"/>
    <col min="4360" max="4360" width="12.42578125" style="294" customWidth="1"/>
    <col min="4361" max="4361" width="8.85546875" style="294"/>
    <col min="4362" max="4362" width="14.28515625" style="294" customWidth="1"/>
    <col min="4363" max="4608" width="8.85546875" style="294"/>
    <col min="4609" max="4609" width="6.7109375" style="294" customWidth="1"/>
    <col min="4610" max="4610" width="8.28515625" style="294" customWidth="1"/>
    <col min="4611" max="4611" width="8.85546875" style="294"/>
    <col min="4612" max="4612" width="35.5703125" style="294" customWidth="1"/>
    <col min="4613" max="4613" width="12" style="294" customWidth="1"/>
    <col min="4614" max="4614" width="11.42578125" style="294" customWidth="1"/>
    <col min="4615" max="4615" width="12" style="294" customWidth="1"/>
    <col min="4616" max="4616" width="12.42578125" style="294" customWidth="1"/>
    <col min="4617" max="4617" width="8.85546875" style="294"/>
    <col min="4618" max="4618" width="14.28515625" style="294" customWidth="1"/>
    <col min="4619" max="4864" width="8.85546875" style="294"/>
    <col min="4865" max="4865" width="6.7109375" style="294" customWidth="1"/>
    <col min="4866" max="4866" width="8.28515625" style="294" customWidth="1"/>
    <col min="4867" max="4867" width="8.85546875" style="294"/>
    <col min="4868" max="4868" width="35.5703125" style="294" customWidth="1"/>
    <col min="4869" max="4869" width="12" style="294" customWidth="1"/>
    <col min="4870" max="4870" width="11.42578125" style="294" customWidth="1"/>
    <col min="4871" max="4871" width="12" style="294" customWidth="1"/>
    <col min="4872" max="4872" width="12.42578125" style="294" customWidth="1"/>
    <col min="4873" max="4873" width="8.85546875" style="294"/>
    <col min="4874" max="4874" width="14.28515625" style="294" customWidth="1"/>
    <col min="4875" max="5120" width="8.85546875" style="294"/>
    <col min="5121" max="5121" width="6.7109375" style="294" customWidth="1"/>
    <col min="5122" max="5122" width="8.28515625" style="294" customWidth="1"/>
    <col min="5123" max="5123" width="8.85546875" style="294"/>
    <col min="5124" max="5124" width="35.5703125" style="294" customWidth="1"/>
    <col min="5125" max="5125" width="12" style="294" customWidth="1"/>
    <col min="5126" max="5126" width="11.42578125" style="294" customWidth="1"/>
    <col min="5127" max="5127" width="12" style="294" customWidth="1"/>
    <col min="5128" max="5128" width="12.42578125" style="294" customWidth="1"/>
    <col min="5129" max="5129" width="8.85546875" style="294"/>
    <col min="5130" max="5130" width="14.28515625" style="294" customWidth="1"/>
    <col min="5131" max="5376" width="8.85546875" style="294"/>
    <col min="5377" max="5377" width="6.7109375" style="294" customWidth="1"/>
    <col min="5378" max="5378" width="8.28515625" style="294" customWidth="1"/>
    <col min="5379" max="5379" width="8.85546875" style="294"/>
    <col min="5380" max="5380" width="35.5703125" style="294" customWidth="1"/>
    <col min="5381" max="5381" width="12" style="294" customWidth="1"/>
    <col min="5382" max="5382" width="11.42578125" style="294" customWidth="1"/>
    <col min="5383" max="5383" width="12" style="294" customWidth="1"/>
    <col min="5384" max="5384" width="12.42578125" style="294" customWidth="1"/>
    <col min="5385" max="5385" width="8.85546875" style="294"/>
    <col min="5386" max="5386" width="14.28515625" style="294" customWidth="1"/>
    <col min="5387" max="5632" width="8.85546875" style="294"/>
    <col min="5633" max="5633" width="6.7109375" style="294" customWidth="1"/>
    <col min="5634" max="5634" width="8.28515625" style="294" customWidth="1"/>
    <col min="5635" max="5635" width="8.85546875" style="294"/>
    <col min="5636" max="5636" width="35.5703125" style="294" customWidth="1"/>
    <col min="5637" max="5637" width="12" style="294" customWidth="1"/>
    <col min="5638" max="5638" width="11.42578125" style="294" customWidth="1"/>
    <col min="5639" max="5639" width="12" style="294" customWidth="1"/>
    <col min="5640" max="5640" width="12.42578125" style="294" customWidth="1"/>
    <col min="5641" max="5641" width="8.85546875" style="294"/>
    <col min="5642" max="5642" width="14.28515625" style="294" customWidth="1"/>
    <col min="5643" max="5888" width="8.85546875" style="294"/>
    <col min="5889" max="5889" width="6.7109375" style="294" customWidth="1"/>
    <col min="5890" max="5890" width="8.28515625" style="294" customWidth="1"/>
    <col min="5891" max="5891" width="8.85546875" style="294"/>
    <col min="5892" max="5892" width="35.5703125" style="294" customWidth="1"/>
    <col min="5893" max="5893" width="12" style="294" customWidth="1"/>
    <col min="5894" max="5894" width="11.42578125" style="294" customWidth="1"/>
    <col min="5895" max="5895" width="12" style="294" customWidth="1"/>
    <col min="5896" max="5896" width="12.42578125" style="294" customWidth="1"/>
    <col min="5897" max="5897" width="8.85546875" style="294"/>
    <col min="5898" max="5898" width="14.28515625" style="294" customWidth="1"/>
    <col min="5899" max="6144" width="8.85546875" style="294"/>
    <col min="6145" max="6145" width="6.7109375" style="294" customWidth="1"/>
    <col min="6146" max="6146" width="8.28515625" style="294" customWidth="1"/>
    <col min="6147" max="6147" width="8.85546875" style="294"/>
    <col min="6148" max="6148" width="35.5703125" style="294" customWidth="1"/>
    <col min="6149" max="6149" width="12" style="294" customWidth="1"/>
    <col min="6150" max="6150" width="11.42578125" style="294" customWidth="1"/>
    <col min="6151" max="6151" width="12" style="294" customWidth="1"/>
    <col min="6152" max="6152" width="12.42578125" style="294" customWidth="1"/>
    <col min="6153" max="6153" width="8.85546875" style="294"/>
    <col min="6154" max="6154" width="14.28515625" style="294" customWidth="1"/>
    <col min="6155" max="6400" width="8.85546875" style="294"/>
    <col min="6401" max="6401" width="6.7109375" style="294" customWidth="1"/>
    <col min="6402" max="6402" width="8.28515625" style="294" customWidth="1"/>
    <col min="6403" max="6403" width="8.85546875" style="294"/>
    <col min="6404" max="6404" width="35.5703125" style="294" customWidth="1"/>
    <col min="6405" max="6405" width="12" style="294" customWidth="1"/>
    <col min="6406" max="6406" width="11.42578125" style="294" customWidth="1"/>
    <col min="6407" max="6407" width="12" style="294" customWidth="1"/>
    <col min="6408" max="6408" width="12.42578125" style="294" customWidth="1"/>
    <col min="6409" max="6409" width="8.85546875" style="294"/>
    <col min="6410" max="6410" width="14.28515625" style="294" customWidth="1"/>
    <col min="6411" max="6656" width="8.85546875" style="294"/>
    <col min="6657" max="6657" width="6.7109375" style="294" customWidth="1"/>
    <col min="6658" max="6658" width="8.28515625" style="294" customWidth="1"/>
    <col min="6659" max="6659" width="8.85546875" style="294"/>
    <col min="6660" max="6660" width="35.5703125" style="294" customWidth="1"/>
    <col min="6661" max="6661" width="12" style="294" customWidth="1"/>
    <col min="6662" max="6662" width="11.42578125" style="294" customWidth="1"/>
    <col min="6663" max="6663" width="12" style="294" customWidth="1"/>
    <col min="6664" max="6664" width="12.42578125" style="294" customWidth="1"/>
    <col min="6665" max="6665" width="8.85546875" style="294"/>
    <col min="6666" max="6666" width="14.28515625" style="294" customWidth="1"/>
    <col min="6667" max="6912" width="8.85546875" style="294"/>
    <col min="6913" max="6913" width="6.7109375" style="294" customWidth="1"/>
    <col min="6914" max="6914" width="8.28515625" style="294" customWidth="1"/>
    <col min="6915" max="6915" width="8.85546875" style="294"/>
    <col min="6916" max="6916" width="35.5703125" style="294" customWidth="1"/>
    <col min="6917" max="6917" width="12" style="294" customWidth="1"/>
    <col min="6918" max="6918" width="11.42578125" style="294" customWidth="1"/>
    <col min="6919" max="6919" width="12" style="294" customWidth="1"/>
    <col min="6920" max="6920" width="12.42578125" style="294" customWidth="1"/>
    <col min="6921" max="6921" width="8.85546875" style="294"/>
    <col min="6922" max="6922" width="14.28515625" style="294" customWidth="1"/>
    <col min="6923" max="7168" width="8.85546875" style="294"/>
    <col min="7169" max="7169" width="6.7109375" style="294" customWidth="1"/>
    <col min="7170" max="7170" width="8.28515625" style="294" customWidth="1"/>
    <col min="7171" max="7171" width="8.85546875" style="294"/>
    <col min="7172" max="7172" width="35.5703125" style="294" customWidth="1"/>
    <col min="7173" max="7173" width="12" style="294" customWidth="1"/>
    <col min="7174" max="7174" width="11.42578125" style="294" customWidth="1"/>
    <col min="7175" max="7175" width="12" style="294" customWidth="1"/>
    <col min="7176" max="7176" width="12.42578125" style="294" customWidth="1"/>
    <col min="7177" max="7177" width="8.85546875" style="294"/>
    <col min="7178" max="7178" width="14.28515625" style="294" customWidth="1"/>
    <col min="7179" max="7424" width="8.85546875" style="294"/>
    <col min="7425" max="7425" width="6.7109375" style="294" customWidth="1"/>
    <col min="7426" max="7426" width="8.28515625" style="294" customWidth="1"/>
    <col min="7427" max="7427" width="8.85546875" style="294"/>
    <col min="7428" max="7428" width="35.5703125" style="294" customWidth="1"/>
    <col min="7429" max="7429" width="12" style="294" customWidth="1"/>
    <col min="7430" max="7430" width="11.42578125" style="294" customWidth="1"/>
    <col min="7431" max="7431" width="12" style="294" customWidth="1"/>
    <col min="7432" max="7432" width="12.42578125" style="294" customWidth="1"/>
    <col min="7433" max="7433" width="8.85546875" style="294"/>
    <col min="7434" max="7434" width="14.28515625" style="294" customWidth="1"/>
    <col min="7435" max="7680" width="8.85546875" style="294"/>
    <col min="7681" max="7681" width="6.7109375" style="294" customWidth="1"/>
    <col min="7682" max="7682" width="8.28515625" style="294" customWidth="1"/>
    <col min="7683" max="7683" width="8.85546875" style="294"/>
    <col min="7684" max="7684" width="35.5703125" style="294" customWidth="1"/>
    <col min="7685" max="7685" width="12" style="294" customWidth="1"/>
    <col min="7686" max="7686" width="11.42578125" style="294" customWidth="1"/>
    <col min="7687" max="7687" width="12" style="294" customWidth="1"/>
    <col min="7688" max="7688" width="12.42578125" style="294" customWidth="1"/>
    <col min="7689" max="7689" width="8.85546875" style="294"/>
    <col min="7690" max="7690" width="14.28515625" style="294" customWidth="1"/>
    <col min="7691" max="7936" width="8.85546875" style="294"/>
    <col min="7937" max="7937" width="6.7109375" style="294" customWidth="1"/>
    <col min="7938" max="7938" width="8.28515625" style="294" customWidth="1"/>
    <col min="7939" max="7939" width="8.85546875" style="294"/>
    <col min="7940" max="7940" width="35.5703125" style="294" customWidth="1"/>
    <col min="7941" max="7941" width="12" style="294" customWidth="1"/>
    <col min="7942" max="7942" width="11.42578125" style="294" customWidth="1"/>
    <col min="7943" max="7943" width="12" style="294" customWidth="1"/>
    <col min="7944" max="7944" width="12.42578125" style="294" customWidth="1"/>
    <col min="7945" max="7945" width="8.85546875" style="294"/>
    <col min="7946" max="7946" width="14.28515625" style="294" customWidth="1"/>
    <col min="7947" max="8192" width="8.85546875" style="294"/>
    <col min="8193" max="8193" width="6.7109375" style="294" customWidth="1"/>
    <col min="8194" max="8194" width="8.28515625" style="294" customWidth="1"/>
    <col min="8195" max="8195" width="8.85546875" style="294"/>
    <col min="8196" max="8196" width="35.5703125" style="294" customWidth="1"/>
    <col min="8197" max="8197" width="12" style="294" customWidth="1"/>
    <col min="8198" max="8198" width="11.42578125" style="294" customWidth="1"/>
    <col min="8199" max="8199" width="12" style="294" customWidth="1"/>
    <col min="8200" max="8200" width="12.42578125" style="294" customWidth="1"/>
    <col min="8201" max="8201" width="8.85546875" style="294"/>
    <col min="8202" max="8202" width="14.28515625" style="294" customWidth="1"/>
    <col min="8203" max="8448" width="8.85546875" style="294"/>
    <col min="8449" max="8449" width="6.7109375" style="294" customWidth="1"/>
    <col min="8450" max="8450" width="8.28515625" style="294" customWidth="1"/>
    <col min="8451" max="8451" width="8.85546875" style="294"/>
    <col min="8452" max="8452" width="35.5703125" style="294" customWidth="1"/>
    <col min="8453" max="8453" width="12" style="294" customWidth="1"/>
    <col min="8454" max="8454" width="11.42578125" style="294" customWidth="1"/>
    <col min="8455" max="8455" width="12" style="294" customWidth="1"/>
    <col min="8456" max="8456" width="12.42578125" style="294" customWidth="1"/>
    <col min="8457" max="8457" width="8.85546875" style="294"/>
    <col min="8458" max="8458" width="14.28515625" style="294" customWidth="1"/>
    <col min="8459" max="8704" width="8.85546875" style="294"/>
    <col min="8705" max="8705" width="6.7109375" style="294" customWidth="1"/>
    <col min="8706" max="8706" width="8.28515625" style="294" customWidth="1"/>
    <col min="8707" max="8707" width="8.85546875" style="294"/>
    <col min="8708" max="8708" width="35.5703125" style="294" customWidth="1"/>
    <col min="8709" max="8709" width="12" style="294" customWidth="1"/>
    <col min="8710" max="8710" width="11.42578125" style="294" customWidth="1"/>
    <col min="8711" max="8711" width="12" style="294" customWidth="1"/>
    <col min="8712" max="8712" width="12.42578125" style="294" customWidth="1"/>
    <col min="8713" max="8713" width="8.85546875" style="294"/>
    <col min="8714" max="8714" width="14.28515625" style="294" customWidth="1"/>
    <col min="8715" max="8960" width="8.85546875" style="294"/>
    <col min="8961" max="8961" width="6.7109375" style="294" customWidth="1"/>
    <col min="8962" max="8962" width="8.28515625" style="294" customWidth="1"/>
    <col min="8963" max="8963" width="8.85546875" style="294"/>
    <col min="8964" max="8964" width="35.5703125" style="294" customWidth="1"/>
    <col min="8965" max="8965" width="12" style="294" customWidth="1"/>
    <col min="8966" max="8966" width="11.42578125" style="294" customWidth="1"/>
    <col min="8967" max="8967" width="12" style="294" customWidth="1"/>
    <col min="8968" max="8968" width="12.42578125" style="294" customWidth="1"/>
    <col min="8969" max="8969" width="8.85546875" style="294"/>
    <col min="8970" max="8970" width="14.28515625" style="294" customWidth="1"/>
    <col min="8971" max="9216" width="8.85546875" style="294"/>
    <col min="9217" max="9217" width="6.7109375" style="294" customWidth="1"/>
    <col min="9218" max="9218" width="8.28515625" style="294" customWidth="1"/>
    <col min="9219" max="9219" width="8.85546875" style="294"/>
    <col min="9220" max="9220" width="35.5703125" style="294" customWidth="1"/>
    <col min="9221" max="9221" width="12" style="294" customWidth="1"/>
    <col min="9222" max="9222" width="11.42578125" style="294" customWidth="1"/>
    <col min="9223" max="9223" width="12" style="294" customWidth="1"/>
    <col min="9224" max="9224" width="12.42578125" style="294" customWidth="1"/>
    <col min="9225" max="9225" width="8.85546875" style="294"/>
    <col min="9226" max="9226" width="14.28515625" style="294" customWidth="1"/>
    <col min="9227" max="9472" width="8.85546875" style="294"/>
    <col min="9473" max="9473" width="6.7109375" style="294" customWidth="1"/>
    <col min="9474" max="9474" width="8.28515625" style="294" customWidth="1"/>
    <col min="9475" max="9475" width="8.85546875" style="294"/>
    <col min="9476" max="9476" width="35.5703125" style="294" customWidth="1"/>
    <col min="9477" max="9477" width="12" style="294" customWidth="1"/>
    <col min="9478" max="9478" width="11.42578125" style="294" customWidth="1"/>
    <col min="9479" max="9479" width="12" style="294" customWidth="1"/>
    <col min="9480" max="9480" width="12.42578125" style="294" customWidth="1"/>
    <col min="9481" max="9481" width="8.85546875" style="294"/>
    <col min="9482" max="9482" width="14.28515625" style="294" customWidth="1"/>
    <col min="9483" max="9728" width="8.85546875" style="294"/>
    <col min="9729" max="9729" width="6.7109375" style="294" customWidth="1"/>
    <col min="9730" max="9730" width="8.28515625" style="294" customWidth="1"/>
    <col min="9731" max="9731" width="8.85546875" style="294"/>
    <col min="9732" max="9732" width="35.5703125" style="294" customWidth="1"/>
    <col min="9733" max="9733" width="12" style="294" customWidth="1"/>
    <col min="9734" max="9734" width="11.42578125" style="294" customWidth="1"/>
    <col min="9735" max="9735" width="12" style="294" customWidth="1"/>
    <col min="9736" max="9736" width="12.42578125" style="294" customWidth="1"/>
    <col min="9737" max="9737" width="8.85546875" style="294"/>
    <col min="9738" max="9738" width="14.28515625" style="294" customWidth="1"/>
    <col min="9739" max="9984" width="8.85546875" style="294"/>
    <col min="9985" max="9985" width="6.7109375" style="294" customWidth="1"/>
    <col min="9986" max="9986" width="8.28515625" style="294" customWidth="1"/>
    <col min="9987" max="9987" width="8.85546875" style="294"/>
    <col min="9988" max="9988" width="35.5703125" style="294" customWidth="1"/>
    <col min="9989" max="9989" width="12" style="294" customWidth="1"/>
    <col min="9990" max="9990" width="11.42578125" style="294" customWidth="1"/>
    <col min="9991" max="9991" width="12" style="294" customWidth="1"/>
    <col min="9992" max="9992" width="12.42578125" style="294" customWidth="1"/>
    <col min="9993" max="9993" width="8.85546875" style="294"/>
    <col min="9994" max="9994" width="14.28515625" style="294" customWidth="1"/>
    <col min="9995" max="10240" width="8.85546875" style="294"/>
    <col min="10241" max="10241" width="6.7109375" style="294" customWidth="1"/>
    <col min="10242" max="10242" width="8.28515625" style="294" customWidth="1"/>
    <col min="10243" max="10243" width="8.85546875" style="294"/>
    <col min="10244" max="10244" width="35.5703125" style="294" customWidth="1"/>
    <col min="10245" max="10245" width="12" style="294" customWidth="1"/>
    <col min="10246" max="10246" width="11.42578125" style="294" customWidth="1"/>
    <col min="10247" max="10247" width="12" style="294" customWidth="1"/>
    <col min="10248" max="10248" width="12.42578125" style="294" customWidth="1"/>
    <col min="10249" max="10249" width="8.85546875" style="294"/>
    <col min="10250" max="10250" width="14.28515625" style="294" customWidth="1"/>
    <col min="10251" max="10496" width="8.85546875" style="294"/>
    <col min="10497" max="10497" width="6.7109375" style="294" customWidth="1"/>
    <col min="10498" max="10498" width="8.28515625" style="294" customWidth="1"/>
    <col min="10499" max="10499" width="8.85546875" style="294"/>
    <col min="10500" max="10500" width="35.5703125" style="294" customWidth="1"/>
    <col min="10501" max="10501" width="12" style="294" customWidth="1"/>
    <col min="10502" max="10502" width="11.42578125" style="294" customWidth="1"/>
    <col min="10503" max="10503" width="12" style="294" customWidth="1"/>
    <col min="10504" max="10504" width="12.42578125" style="294" customWidth="1"/>
    <col min="10505" max="10505" width="8.85546875" style="294"/>
    <col min="10506" max="10506" width="14.28515625" style="294" customWidth="1"/>
    <col min="10507" max="10752" width="8.85546875" style="294"/>
    <col min="10753" max="10753" width="6.7109375" style="294" customWidth="1"/>
    <col min="10754" max="10754" width="8.28515625" style="294" customWidth="1"/>
    <col min="10755" max="10755" width="8.85546875" style="294"/>
    <col min="10756" max="10756" width="35.5703125" style="294" customWidth="1"/>
    <col min="10757" max="10757" width="12" style="294" customWidth="1"/>
    <col min="10758" max="10758" width="11.42578125" style="294" customWidth="1"/>
    <col min="10759" max="10759" width="12" style="294" customWidth="1"/>
    <col min="10760" max="10760" width="12.42578125" style="294" customWidth="1"/>
    <col min="10761" max="10761" width="8.85546875" style="294"/>
    <col min="10762" max="10762" width="14.28515625" style="294" customWidth="1"/>
    <col min="10763" max="11008" width="8.85546875" style="294"/>
    <col min="11009" max="11009" width="6.7109375" style="294" customWidth="1"/>
    <col min="11010" max="11010" width="8.28515625" style="294" customWidth="1"/>
    <col min="11011" max="11011" width="8.85546875" style="294"/>
    <col min="11012" max="11012" width="35.5703125" style="294" customWidth="1"/>
    <col min="11013" max="11013" width="12" style="294" customWidth="1"/>
    <col min="11014" max="11014" width="11.42578125" style="294" customWidth="1"/>
    <col min="11015" max="11015" width="12" style="294" customWidth="1"/>
    <col min="11016" max="11016" width="12.42578125" style="294" customWidth="1"/>
    <col min="11017" max="11017" width="8.85546875" style="294"/>
    <col min="11018" max="11018" width="14.28515625" style="294" customWidth="1"/>
    <col min="11019" max="11264" width="8.85546875" style="294"/>
    <col min="11265" max="11265" width="6.7109375" style="294" customWidth="1"/>
    <col min="11266" max="11266" width="8.28515625" style="294" customWidth="1"/>
    <col min="11267" max="11267" width="8.85546875" style="294"/>
    <col min="11268" max="11268" width="35.5703125" style="294" customWidth="1"/>
    <col min="11269" max="11269" width="12" style="294" customWidth="1"/>
    <col min="11270" max="11270" width="11.42578125" style="294" customWidth="1"/>
    <col min="11271" max="11271" width="12" style="294" customWidth="1"/>
    <col min="11272" max="11272" width="12.42578125" style="294" customWidth="1"/>
    <col min="11273" max="11273" width="8.85546875" style="294"/>
    <col min="11274" max="11274" width="14.28515625" style="294" customWidth="1"/>
    <col min="11275" max="11520" width="8.85546875" style="294"/>
    <col min="11521" max="11521" width="6.7109375" style="294" customWidth="1"/>
    <col min="11522" max="11522" width="8.28515625" style="294" customWidth="1"/>
    <col min="11523" max="11523" width="8.85546875" style="294"/>
    <col min="11524" max="11524" width="35.5703125" style="294" customWidth="1"/>
    <col min="11525" max="11525" width="12" style="294" customWidth="1"/>
    <col min="11526" max="11526" width="11.42578125" style="294" customWidth="1"/>
    <col min="11527" max="11527" width="12" style="294" customWidth="1"/>
    <col min="11528" max="11528" width="12.42578125" style="294" customWidth="1"/>
    <col min="11529" max="11529" width="8.85546875" style="294"/>
    <col min="11530" max="11530" width="14.28515625" style="294" customWidth="1"/>
    <col min="11531" max="11776" width="8.85546875" style="294"/>
    <col min="11777" max="11777" width="6.7109375" style="294" customWidth="1"/>
    <col min="11778" max="11778" width="8.28515625" style="294" customWidth="1"/>
    <col min="11779" max="11779" width="8.85546875" style="294"/>
    <col min="11780" max="11780" width="35.5703125" style="294" customWidth="1"/>
    <col min="11781" max="11781" width="12" style="294" customWidth="1"/>
    <col min="11782" max="11782" width="11.42578125" style="294" customWidth="1"/>
    <col min="11783" max="11783" width="12" style="294" customWidth="1"/>
    <col min="11784" max="11784" width="12.42578125" style="294" customWidth="1"/>
    <col min="11785" max="11785" width="8.85546875" style="294"/>
    <col min="11786" max="11786" width="14.28515625" style="294" customWidth="1"/>
    <col min="11787" max="12032" width="8.85546875" style="294"/>
    <col min="12033" max="12033" width="6.7109375" style="294" customWidth="1"/>
    <col min="12034" max="12034" width="8.28515625" style="294" customWidth="1"/>
    <col min="12035" max="12035" width="8.85546875" style="294"/>
    <col min="12036" max="12036" width="35.5703125" style="294" customWidth="1"/>
    <col min="12037" max="12037" width="12" style="294" customWidth="1"/>
    <col min="12038" max="12038" width="11.42578125" style="294" customWidth="1"/>
    <col min="12039" max="12039" width="12" style="294" customWidth="1"/>
    <col min="12040" max="12040" width="12.42578125" style="294" customWidth="1"/>
    <col min="12041" max="12041" width="8.85546875" style="294"/>
    <col min="12042" max="12042" width="14.28515625" style="294" customWidth="1"/>
    <col min="12043" max="12288" width="8.85546875" style="294"/>
    <col min="12289" max="12289" width="6.7109375" style="294" customWidth="1"/>
    <col min="12290" max="12290" width="8.28515625" style="294" customWidth="1"/>
    <col min="12291" max="12291" width="8.85546875" style="294"/>
    <col min="12292" max="12292" width="35.5703125" style="294" customWidth="1"/>
    <col min="12293" max="12293" width="12" style="294" customWidth="1"/>
    <col min="12294" max="12294" width="11.42578125" style="294" customWidth="1"/>
    <col min="12295" max="12295" width="12" style="294" customWidth="1"/>
    <col min="12296" max="12296" width="12.42578125" style="294" customWidth="1"/>
    <col min="12297" max="12297" width="8.85546875" style="294"/>
    <col min="12298" max="12298" width="14.28515625" style="294" customWidth="1"/>
    <col min="12299" max="12544" width="8.85546875" style="294"/>
    <col min="12545" max="12545" width="6.7109375" style="294" customWidth="1"/>
    <col min="12546" max="12546" width="8.28515625" style="294" customWidth="1"/>
    <col min="12547" max="12547" width="8.85546875" style="294"/>
    <col min="12548" max="12548" width="35.5703125" style="294" customWidth="1"/>
    <col min="12549" max="12549" width="12" style="294" customWidth="1"/>
    <col min="12550" max="12550" width="11.42578125" style="294" customWidth="1"/>
    <col min="12551" max="12551" width="12" style="294" customWidth="1"/>
    <col min="12552" max="12552" width="12.42578125" style="294" customWidth="1"/>
    <col min="12553" max="12553" width="8.85546875" style="294"/>
    <col min="12554" max="12554" width="14.28515625" style="294" customWidth="1"/>
    <col min="12555" max="12800" width="8.85546875" style="294"/>
    <col min="12801" max="12801" width="6.7109375" style="294" customWidth="1"/>
    <col min="12802" max="12802" width="8.28515625" style="294" customWidth="1"/>
    <col min="12803" max="12803" width="8.85546875" style="294"/>
    <col min="12804" max="12804" width="35.5703125" style="294" customWidth="1"/>
    <col min="12805" max="12805" width="12" style="294" customWidth="1"/>
    <col min="12806" max="12806" width="11.42578125" style="294" customWidth="1"/>
    <col min="12807" max="12807" width="12" style="294" customWidth="1"/>
    <col min="12808" max="12808" width="12.42578125" style="294" customWidth="1"/>
    <col min="12809" max="12809" width="8.85546875" style="294"/>
    <col min="12810" max="12810" width="14.28515625" style="294" customWidth="1"/>
    <col min="12811" max="13056" width="8.85546875" style="294"/>
    <col min="13057" max="13057" width="6.7109375" style="294" customWidth="1"/>
    <col min="13058" max="13058" width="8.28515625" style="294" customWidth="1"/>
    <col min="13059" max="13059" width="8.85546875" style="294"/>
    <col min="13060" max="13060" width="35.5703125" style="294" customWidth="1"/>
    <col min="13061" max="13061" width="12" style="294" customWidth="1"/>
    <col min="13062" max="13062" width="11.42578125" style="294" customWidth="1"/>
    <col min="13063" max="13063" width="12" style="294" customWidth="1"/>
    <col min="13064" max="13064" width="12.42578125" style="294" customWidth="1"/>
    <col min="13065" max="13065" width="8.85546875" style="294"/>
    <col min="13066" max="13066" width="14.28515625" style="294" customWidth="1"/>
    <col min="13067" max="13312" width="8.85546875" style="294"/>
    <col min="13313" max="13313" width="6.7109375" style="294" customWidth="1"/>
    <col min="13314" max="13314" width="8.28515625" style="294" customWidth="1"/>
    <col min="13315" max="13315" width="8.85546875" style="294"/>
    <col min="13316" max="13316" width="35.5703125" style="294" customWidth="1"/>
    <col min="13317" max="13317" width="12" style="294" customWidth="1"/>
    <col min="13318" max="13318" width="11.42578125" style="294" customWidth="1"/>
    <col min="13319" max="13319" width="12" style="294" customWidth="1"/>
    <col min="13320" max="13320" width="12.42578125" style="294" customWidth="1"/>
    <col min="13321" max="13321" width="8.85546875" style="294"/>
    <col min="13322" max="13322" width="14.28515625" style="294" customWidth="1"/>
    <col min="13323" max="13568" width="8.85546875" style="294"/>
    <col min="13569" max="13569" width="6.7109375" style="294" customWidth="1"/>
    <col min="13570" max="13570" width="8.28515625" style="294" customWidth="1"/>
    <col min="13571" max="13571" width="8.85546875" style="294"/>
    <col min="13572" max="13572" width="35.5703125" style="294" customWidth="1"/>
    <col min="13573" max="13573" width="12" style="294" customWidth="1"/>
    <col min="13574" max="13574" width="11.42578125" style="294" customWidth="1"/>
    <col min="13575" max="13575" width="12" style="294" customWidth="1"/>
    <col min="13576" max="13576" width="12.42578125" style="294" customWidth="1"/>
    <col min="13577" max="13577" width="8.85546875" style="294"/>
    <col min="13578" max="13578" width="14.28515625" style="294" customWidth="1"/>
    <col min="13579" max="13824" width="8.85546875" style="294"/>
    <col min="13825" max="13825" width="6.7109375" style="294" customWidth="1"/>
    <col min="13826" max="13826" width="8.28515625" style="294" customWidth="1"/>
    <col min="13827" max="13827" width="8.85546875" style="294"/>
    <col min="13828" max="13828" width="35.5703125" style="294" customWidth="1"/>
    <col min="13829" max="13829" width="12" style="294" customWidth="1"/>
    <col min="13830" max="13830" width="11.42578125" style="294" customWidth="1"/>
    <col min="13831" max="13831" width="12" style="294" customWidth="1"/>
    <col min="13832" max="13832" width="12.42578125" style="294" customWidth="1"/>
    <col min="13833" max="13833" width="8.85546875" style="294"/>
    <col min="13834" max="13834" width="14.28515625" style="294" customWidth="1"/>
    <col min="13835" max="14080" width="8.85546875" style="294"/>
    <col min="14081" max="14081" width="6.7109375" style="294" customWidth="1"/>
    <col min="14082" max="14082" width="8.28515625" style="294" customWidth="1"/>
    <col min="14083" max="14083" width="8.85546875" style="294"/>
    <col min="14084" max="14084" width="35.5703125" style="294" customWidth="1"/>
    <col min="14085" max="14085" width="12" style="294" customWidth="1"/>
    <col min="14086" max="14086" width="11.42578125" style="294" customWidth="1"/>
    <col min="14087" max="14087" width="12" style="294" customWidth="1"/>
    <col min="14088" max="14088" width="12.42578125" style="294" customWidth="1"/>
    <col min="14089" max="14089" width="8.85546875" style="294"/>
    <col min="14090" max="14090" width="14.28515625" style="294" customWidth="1"/>
    <col min="14091" max="14336" width="8.85546875" style="294"/>
    <col min="14337" max="14337" width="6.7109375" style="294" customWidth="1"/>
    <col min="14338" max="14338" width="8.28515625" style="294" customWidth="1"/>
    <col min="14339" max="14339" width="8.85546875" style="294"/>
    <col min="14340" max="14340" width="35.5703125" style="294" customWidth="1"/>
    <col min="14341" max="14341" width="12" style="294" customWidth="1"/>
    <col min="14342" max="14342" width="11.42578125" style="294" customWidth="1"/>
    <col min="14343" max="14343" width="12" style="294" customWidth="1"/>
    <col min="14344" max="14344" width="12.42578125" style="294" customWidth="1"/>
    <col min="14345" max="14345" width="8.85546875" style="294"/>
    <col min="14346" max="14346" width="14.28515625" style="294" customWidth="1"/>
    <col min="14347" max="14592" width="8.85546875" style="294"/>
    <col min="14593" max="14593" width="6.7109375" style="294" customWidth="1"/>
    <col min="14594" max="14594" width="8.28515625" style="294" customWidth="1"/>
    <col min="14595" max="14595" width="8.85546875" style="294"/>
    <col min="14596" max="14596" width="35.5703125" style="294" customWidth="1"/>
    <col min="14597" max="14597" width="12" style="294" customWidth="1"/>
    <col min="14598" max="14598" width="11.42578125" style="294" customWidth="1"/>
    <col min="14599" max="14599" width="12" style="294" customWidth="1"/>
    <col min="14600" max="14600" width="12.42578125" style="294" customWidth="1"/>
    <col min="14601" max="14601" width="8.85546875" style="294"/>
    <col min="14602" max="14602" width="14.28515625" style="294" customWidth="1"/>
    <col min="14603" max="14848" width="8.85546875" style="294"/>
    <col min="14849" max="14849" width="6.7109375" style="294" customWidth="1"/>
    <col min="14850" max="14850" width="8.28515625" style="294" customWidth="1"/>
    <col min="14851" max="14851" width="8.85546875" style="294"/>
    <col min="14852" max="14852" width="35.5703125" style="294" customWidth="1"/>
    <col min="14853" max="14853" width="12" style="294" customWidth="1"/>
    <col min="14854" max="14854" width="11.42578125" style="294" customWidth="1"/>
    <col min="14855" max="14855" width="12" style="294" customWidth="1"/>
    <col min="14856" max="14856" width="12.42578125" style="294" customWidth="1"/>
    <col min="14857" max="14857" width="8.85546875" style="294"/>
    <col min="14858" max="14858" width="14.28515625" style="294" customWidth="1"/>
    <col min="14859" max="15104" width="8.85546875" style="294"/>
    <col min="15105" max="15105" width="6.7109375" style="294" customWidth="1"/>
    <col min="15106" max="15106" width="8.28515625" style="294" customWidth="1"/>
    <col min="15107" max="15107" width="8.85546875" style="294"/>
    <col min="15108" max="15108" width="35.5703125" style="294" customWidth="1"/>
    <col min="15109" max="15109" width="12" style="294" customWidth="1"/>
    <col min="15110" max="15110" width="11.42578125" style="294" customWidth="1"/>
    <col min="15111" max="15111" width="12" style="294" customWidth="1"/>
    <col min="15112" max="15112" width="12.42578125" style="294" customWidth="1"/>
    <col min="15113" max="15113" width="8.85546875" style="294"/>
    <col min="15114" max="15114" width="14.28515625" style="294" customWidth="1"/>
    <col min="15115" max="15360" width="8.85546875" style="294"/>
    <col min="15361" max="15361" width="6.7109375" style="294" customWidth="1"/>
    <col min="15362" max="15362" width="8.28515625" style="294" customWidth="1"/>
    <col min="15363" max="15363" width="8.85546875" style="294"/>
    <col min="15364" max="15364" width="35.5703125" style="294" customWidth="1"/>
    <col min="15365" max="15365" width="12" style="294" customWidth="1"/>
    <col min="15366" max="15366" width="11.42578125" style="294" customWidth="1"/>
    <col min="15367" max="15367" width="12" style="294" customWidth="1"/>
    <col min="15368" max="15368" width="12.42578125" style="294" customWidth="1"/>
    <col min="15369" max="15369" width="8.85546875" style="294"/>
    <col min="15370" max="15370" width="14.28515625" style="294" customWidth="1"/>
    <col min="15371" max="15616" width="8.85546875" style="294"/>
    <col min="15617" max="15617" width="6.7109375" style="294" customWidth="1"/>
    <col min="15618" max="15618" width="8.28515625" style="294" customWidth="1"/>
    <col min="15619" max="15619" width="8.85546875" style="294"/>
    <col min="15620" max="15620" width="35.5703125" style="294" customWidth="1"/>
    <col min="15621" max="15621" width="12" style="294" customWidth="1"/>
    <col min="15622" max="15622" width="11.42578125" style="294" customWidth="1"/>
    <col min="15623" max="15623" width="12" style="294" customWidth="1"/>
    <col min="15624" max="15624" width="12.42578125" style="294" customWidth="1"/>
    <col min="15625" max="15625" width="8.85546875" style="294"/>
    <col min="15626" max="15626" width="14.28515625" style="294" customWidth="1"/>
    <col min="15627" max="15872" width="8.85546875" style="294"/>
    <col min="15873" max="15873" width="6.7109375" style="294" customWidth="1"/>
    <col min="15874" max="15874" width="8.28515625" style="294" customWidth="1"/>
    <col min="15875" max="15875" width="8.85546875" style="294"/>
    <col min="15876" max="15876" width="35.5703125" style="294" customWidth="1"/>
    <col min="15877" max="15877" width="12" style="294" customWidth="1"/>
    <col min="15878" max="15878" width="11.42578125" style="294" customWidth="1"/>
    <col min="15879" max="15879" width="12" style="294" customWidth="1"/>
    <col min="15880" max="15880" width="12.42578125" style="294" customWidth="1"/>
    <col min="15881" max="15881" width="8.85546875" style="294"/>
    <col min="15882" max="15882" width="14.28515625" style="294" customWidth="1"/>
    <col min="15883" max="16128" width="8.85546875" style="294"/>
    <col min="16129" max="16129" width="6.7109375" style="294" customWidth="1"/>
    <col min="16130" max="16130" width="8.28515625" style="294" customWidth="1"/>
    <col min="16131" max="16131" width="8.85546875" style="294"/>
    <col min="16132" max="16132" width="35.5703125" style="294" customWidth="1"/>
    <col min="16133" max="16133" width="12" style="294" customWidth="1"/>
    <col min="16134" max="16134" width="11.42578125" style="294" customWidth="1"/>
    <col min="16135" max="16135" width="12" style="294" customWidth="1"/>
    <col min="16136" max="16136" width="12.42578125" style="294" customWidth="1"/>
    <col min="16137" max="16137" width="8.85546875" style="294"/>
    <col min="16138" max="16138" width="14.28515625" style="294" customWidth="1"/>
    <col min="16139" max="16384" width="8.85546875" style="294"/>
  </cols>
  <sheetData>
    <row r="1" spans="1:10" ht="33.75" customHeight="1" thickBot="1" x14ac:dyDescent="0.25">
      <c r="A1" s="292" t="s">
        <v>894</v>
      </c>
      <c r="B1" s="767" t="s">
        <v>895</v>
      </c>
      <c r="C1" s="768"/>
      <c r="D1" s="768"/>
      <c r="E1" s="768"/>
      <c r="F1" s="768"/>
      <c r="G1" s="769"/>
    </row>
    <row r="3" spans="1:10" x14ac:dyDescent="0.2">
      <c r="A3" s="295">
        <v>1</v>
      </c>
      <c r="B3" s="296" t="s">
        <v>896</v>
      </c>
    </row>
    <row r="4" spans="1:10" ht="12.75" customHeight="1" x14ac:dyDescent="0.2"/>
    <row r="5" spans="1:10" ht="12.75" customHeight="1" x14ac:dyDescent="0.2">
      <c r="B5" s="770" t="s">
        <v>897</v>
      </c>
      <c r="C5" s="771"/>
      <c r="D5" s="774" t="s">
        <v>1034</v>
      </c>
      <c r="E5" s="775"/>
      <c r="F5" s="774" t="s">
        <v>898</v>
      </c>
      <c r="G5" s="776"/>
      <c r="H5" s="770" t="s">
        <v>899</v>
      </c>
      <c r="I5" s="771"/>
    </row>
    <row r="6" spans="1:10" ht="12.75" customHeight="1" x14ac:dyDescent="0.2">
      <c r="B6" s="772"/>
      <c r="C6" s="773"/>
      <c r="D6" s="304" t="s">
        <v>900</v>
      </c>
      <c r="E6" s="320" t="s">
        <v>901</v>
      </c>
      <c r="F6" s="297" t="s">
        <v>900</v>
      </c>
      <c r="G6" s="297" t="s">
        <v>901</v>
      </c>
      <c r="H6" s="777"/>
      <c r="I6" s="773"/>
    </row>
    <row r="7" spans="1:10" x14ac:dyDescent="0.2">
      <c r="B7" s="764" t="s">
        <v>902</v>
      </c>
      <c r="C7" s="765"/>
      <c r="D7" s="304" t="s">
        <v>902</v>
      </c>
      <c r="E7" s="297" t="s">
        <v>902</v>
      </c>
      <c r="F7" s="297" t="s">
        <v>902</v>
      </c>
      <c r="G7" s="297" t="s">
        <v>902</v>
      </c>
      <c r="H7" s="766" t="s">
        <v>902</v>
      </c>
      <c r="I7" s="766"/>
    </row>
    <row r="9" spans="1:10" x14ac:dyDescent="0.2">
      <c r="B9" s="321" t="s">
        <v>903</v>
      </c>
    </row>
    <row r="11" spans="1:10" x14ac:dyDescent="0.2">
      <c r="A11" s="295">
        <v>2</v>
      </c>
      <c r="B11" s="296" t="s">
        <v>904</v>
      </c>
    </row>
    <row r="13" spans="1:10" x14ac:dyDescent="0.2">
      <c r="B13" s="757" t="s">
        <v>0</v>
      </c>
      <c r="C13" s="757"/>
      <c r="D13" s="758" t="s">
        <v>905</v>
      </c>
      <c r="E13" s="758"/>
      <c r="F13" s="758"/>
      <c r="G13" s="758"/>
      <c r="H13" s="758"/>
    </row>
    <row r="14" spans="1:10" x14ac:dyDescent="0.2">
      <c r="B14" s="757"/>
      <c r="C14" s="757"/>
      <c r="D14" s="299" t="s">
        <v>906</v>
      </c>
      <c r="E14" s="297" t="s">
        <v>907</v>
      </c>
      <c r="F14" s="297" t="s">
        <v>908</v>
      </c>
      <c r="G14" s="297" t="s">
        <v>909</v>
      </c>
      <c r="H14" s="300" t="s">
        <v>910</v>
      </c>
      <c r="J14" s="301"/>
    </row>
    <row r="15" spans="1:10" x14ac:dyDescent="0.2">
      <c r="B15" s="754" t="s">
        <v>911</v>
      </c>
      <c r="C15" s="754"/>
      <c r="D15" s="299">
        <f>+'bs Notes'!L225</f>
        <v>0</v>
      </c>
      <c r="E15" s="297">
        <v>0</v>
      </c>
      <c r="F15" s="297">
        <v>0</v>
      </c>
      <c r="G15" s="297">
        <v>0</v>
      </c>
      <c r="H15" s="302">
        <f>+D15</f>
        <v>0</v>
      </c>
    </row>
    <row r="16" spans="1:10" x14ac:dyDescent="0.2">
      <c r="B16" s="754" t="s">
        <v>912</v>
      </c>
      <c r="C16" s="754"/>
      <c r="D16" s="299">
        <v>0</v>
      </c>
      <c r="E16" s="297">
        <v>0</v>
      </c>
      <c r="F16" s="297">
        <v>0</v>
      </c>
      <c r="G16" s="297">
        <v>0</v>
      </c>
      <c r="H16" s="302">
        <f>+D16</f>
        <v>0</v>
      </c>
    </row>
    <row r="17" spans="1:8" x14ac:dyDescent="0.2">
      <c r="B17" s="297" t="s">
        <v>913</v>
      </c>
      <c r="C17" s="297"/>
      <c r="D17" s="299">
        <v>0</v>
      </c>
      <c r="E17" s="297">
        <v>0</v>
      </c>
      <c r="F17" s="297">
        <v>0</v>
      </c>
      <c r="G17" s="297">
        <v>0</v>
      </c>
      <c r="H17" s="302">
        <v>0</v>
      </c>
    </row>
    <row r="18" spans="1:8" x14ac:dyDescent="0.2">
      <c r="B18" s="297" t="s">
        <v>914</v>
      </c>
      <c r="C18" s="297"/>
      <c r="D18" s="299">
        <v>0</v>
      </c>
      <c r="E18" s="297">
        <v>0</v>
      </c>
      <c r="F18" s="297">
        <v>0</v>
      </c>
      <c r="G18" s="297">
        <v>0</v>
      </c>
      <c r="H18" s="302">
        <v>0</v>
      </c>
    </row>
    <row r="20" spans="1:8" x14ac:dyDescent="0.2">
      <c r="B20" s="294" t="s">
        <v>915</v>
      </c>
    </row>
    <row r="22" spans="1:8" x14ac:dyDescent="0.2">
      <c r="A22" s="295">
        <v>3</v>
      </c>
      <c r="B22" s="296" t="s">
        <v>916</v>
      </c>
    </row>
    <row r="23" spans="1:8" ht="13.5" thickBot="1" x14ac:dyDescent="0.25"/>
    <row r="24" spans="1:8" x14ac:dyDescent="0.2">
      <c r="B24" s="759" t="s">
        <v>0</v>
      </c>
      <c r="C24" s="760"/>
      <c r="D24" s="762" t="s">
        <v>917</v>
      </c>
      <c r="E24" s="762"/>
      <c r="F24" s="762"/>
      <c r="G24" s="762"/>
      <c r="H24" s="763"/>
    </row>
    <row r="25" spans="1:8" x14ac:dyDescent="0.2">
      <c r="B25" s="761"/>
      <c r="C25" s="757"/>
      <c r="D25" s="299" t="s">
        <v>906</v>
      </c>
      <c r="E25" s="297" t="s">
        <v>907</v>
      </c>
      <c r="F25" s="297" t="s">
        <v>908</v>
      </c>
      <c r="G25" s="297" t="s">
        <v>909</v>
      </c>
      <c r="H25" s="303" t="s">
        <v>910</v>
      </c>
    </row>
    <row r="26" spans="1:8" ht="16.5" customHeight="1" x14ac:dyDescent="0.2">
      <c r="B26" s="753" t="s">
        <v>918</v>
      </c>
      <c r="C26" s="754"/>
      <c r="D26" s="304">
        <f>+'bs Notes'!L38</f>
        <v>91315112.170000002</v>
      </c>
      <c r="E26" s="305">
        <v>0</v>
      </c>
      <c r="F26" s="304">
        <v>0</v>
      </c>
      <c r="G26" s="297">
        <v>0</v>
      </c>
      <c r="H26" s="306">
        <f>+D26+E26+F26</f>
        <v>91315112.170000002</v>
      </c>
    </row>
    <row r="27" spans="1:8" x14ac:dyDescent="0.2">
      <c r="B27" s="753" t="s">
        <v>919</v>
      </c>
      <c r="C27" s="754"/>
      <c r="D27" s="304">
        <v>0</v>
      </c>
      <c r="E27" s="297">
        <v>0</v>
      </c>
      <c r="F27" s="297">
        <v>0</v>
      </c>
      <c r="G27" s="297"/>
      <c r="H27" s="306"/>
    </row>
    <row r="28" spans="1:8" x14ac:dyDescent="0.2">
      <c r="B28" s="753" t="s">
        <v>920</v>
      </c>
      <c r="C28" s="754"/>
      <c r="D28" s="304">
        <v>0</v>
      </c>
      <c r="E28" s="297">
        <v>0</v>
      </c>
      <c r="F28" s="297">
        <v>0</v>
      </c>
      <c r="G28" s="305">
        <v>0</v>
      </c>
      <c r="H28" s="306">
        <f>+G28</f>
        <v>0</v>
      </c>
    </row>
    <row r="29" spans="1:8" ht="13.5" thickBot="1" x14ac:dyDescent="0.25">
      <c r="B29" s="755" t="s">
        <v>921</v>
      </c>
      <c r="C29" s="756"/>
      <c r="D29" s="307">
        <v>0</v>
      </c>
      <c r="E29" s="308">
        <v>0</v>
      </c>
      <c r="F29" s="308">
        <v>0</v>
      </c>
      <c r="G29" s="308">
        <v>0</v>
      </c>
      <c r="H29" s="309">
        <v>0</v>
      </c>
    </row>
    <row r="32" spans="1:8" x14ac:dyDescent="0.2">
      <c r="A32" s="295">
        <v>4</v>
      </c>
      <c r="B32" s="296" t="s">
        <v>922</v>
      </c>
      <c r="D32" s="310"/>
    </row>
    <row r="33" spans="1:10" ht="13.5" thickBot="1" x14ac:dyDescent="0.25"/>
    <row r="34" spans="1:10" ht="51" x14ac:dyDescent="0.2">
      <c r="B34" s="311" t="s">
        <v>923</v>
      </c>
      <c r="C34" s="312" t="s">
        <v>924</v>
      </c>
      <c r="D34" s="313" t="s">
        <v>925</v>
      </c>
      <c r="E34" s="312" t="s">
        <v>926</v>
      </c>
      <c r="F34" s="312" t="s">
        <v>927</v>
      </c>
      <c r="G34" s="312" t="s">
        <v>928</v>
      </c>
      <c r="H34" s="314" t="s">
        <v>929</v>
      </c>
      <c r="I34" s="315"/>
      <c r="J34" s="315"/>
    </row>
    <row r="35" spans="1:10" x14ac:dyDescent="0.2">
      <c r="B35" s="297" t="s">
        <v>962</v>
      </c>
      <c r="C35" s="297"/>
      <c r="D35" s="299">
        <v>0</v>
      </c>
      <c r="E35" s="297"/>
      <c r="F35" s="297"/>
      <c r="G35" s="316"/>
      <c r="H35" s="299">
        <v>0</v>
      </c>
    </row>
    <row r="36" spans="1:10" x14ac:dyDescent="0.2">
      <c r="B36" s="297"/>
      <c r="C36" s="297"/>
      <c r="D36" s="299">
        <v>0</v>
      </c>
      <c r="E36" s="297"/>
      <c r="F36" s="297"/>
      <c r="G36" s="316"/>
      <c r="H36" s="299">
        <v>0</v>
      </c>
    </row>
    <row r="37" spans="1:10" x14ac:dyDescent="0.2">
      <c r="B37" s="297"/>
      <c r="C37" s="297"/>
      <c r="D37" s="299">
        <v>0</v>
      </c>
      <c r="E37" s="297"/>
      <c r="F37" s="297"/>
      <c r="G37" s="317"/>
      <c r="H37" s="299">
        <v>0</v>
      </c>
    </row>
    <row r="39" spans="1:10" ht="25.9" customHeight="1" x14ac:dyDescent="0.2">
      <c r="B39" s="752" t="s">
        <v>930</v>
      </c>
      <c r="C39" s="752"/>
      <c r="D39" s="752"/>
      <c r="E39" s="752"/>
      <c r="F39" s="752"/>
      <c r="G39" s="752"/>
      <c r="H39" s="752"/>
    </row>
    <row r="41" spans="1:10" x14ac:dyDescent="0.2">
      <c r="A41" s="295">
        <v>5</v>
      </c>
      <c r="B41" s="296" t="s">
        <v>931</v>
      </c>
    </row>
    <row r="43" spans="1:10" x14ac:dyDescent="0.2">
      <c r="B43" s="294" t="s">
        <v>1035</v>
      </c>
    </row>
    <row r="45" spans="1:10" x14ac:dyDescent="0.2">
      <c r="A45" s="295">
        <v>6</v>
      </c>
      <c r="B45" s="296" t="s">
        <v>932</v>
      </c>
    </row>
    <row r="47" spans="1:10" ht="38.25" x14ac:dyDescent="0.2">
      <c r="B47" s="298" t="s">
        <v>933</v>
      </c>
      <c r="C47" s="298" t="s">
        <v>934</v>
      </c>
      <c r="D47" s="318" t="s">
        <v>935</v>
      </c>
    </row>
    <row r="48" spans="1:10" x14ac:dyDescent="0.2">
      <c r="B48" s="297" t="s">
        <v>936</v>
      </c>
      <c r="C48" s="297">
        <v>0</v>
      </c>
      <c r="D48" s="299">
        <v>0</v>
      </c>
    </row>
    <row r="49" spans="1:6" x14ac:dyDescent="0.2">
      <c r="B49" s="297" t="s">
        <v>963</v>
      </c>
      <c r="C49" s="319">
        <f>+'bs Notes'!L200</f>
        <v>0</v>
      </c>
      <c r="D49" s="299">
        <v>0</v>
      </c>
    </row>
    <row r="50" spans="1:6" x14ac:dyDescent="0.2">
      <c r="B50" s="297" t="s">
        <v>937</v>
      </c>
      <c r="C50" s="297">
        <v>0</v>
      </c>
      <c r="D50" s="299">
        <v>0</v>
      </c>
    </row>
    <row r="51" spans="1:6" x14ac:dyDescent="0.2">
      <c r="B51" s="297" t="s">
        <v>938</v>
      </c>
      <c r="C51" s="297">
        <v>0</v>
      </c>
      <c r="D51" s="299">
        <v>0</v>
      </c>
    </row>
    <row r="53" spans="1:6" x14ac:dyDescent="0.2">
      <c r="A53" s="295">
        <v>7</v>
      </c>
      <c r="B53" s="296" t="s">
        <v>939</v>
      </c>
    </row>
    <row r="55" spans="1:6" x14ac:dyDescent="0.2">
      <c r="B55" s="294" t="s">
        <v>1036</v>
      </c>
    </row>
    <row r="57" spans="1:6" x14ac:dyDescent="0.2">
      <c r="A57" s="295">
        <v>8</v>
      </c>
      <c r="B57" s="296" t="s">
        <v>940</v>
      </c>
    </row>
    <row r="59" spans="1:6" x14ac:dyDescent="0.2">
      <c r="B59" s="294" t="s">
        <v>1037</v>
      </c>
    </row>
    <row r="61" spans="1:6" x14ac:dyDescent="0.2">
      <c r="A61" s="295">
        <v>9</v>
      </c>
      <c r="B61" s="296" t="s">
        <v>941</v>
      </c>
    </row>
    <row r="63" spans="1:6" ht="33.6" customHeight="1" x14ac:dyDescent="0.2">
      <c r="B63" s="752" t="s">
        <v>942</v>
      </c>
      <c r="C63" s="752"/>
      <c r="D63" s="752"/>
      <c r="E63" s="752"/>
      <c r="F63" s="752"/>
    </row>
    <row r="64" spans="1:6" x14ac:dyDescent="0.2">
      <c r="B64" s="294" t="s">
        <v>943</v>
      </c>
    </row>
    <row r="66" spans="1:2" x14ac:dyDescent="0.2">
      <c r="A66" s="295">
        <v>10</v>
      </c>
      <c r="B66" s="296" t="s">
        <v>944</v>
      </c>
    </row>
    <row r="68" spans="1:2" x14ac:dyDescent="0.2">
      <c r="B68" s="294" t="s">
        <v>962</v>
      </c>
    </row>
    <row r="69" spans="1:2" x14ac:dyDescent="0.2">
      <c r="B69" s="296"/>
    </row>
    <row r="70" spans="1:2" x14ac:dyDescent="0.2">
      <c r="A70" s="295">
        <v>11</v>
      </c>
      <c r="B70" s="296" t="s">
        <v>945</v>
      </c>
    </row>
    <row r="72" spans="1:2" x14ac:dyDescent="0.2">
      <c r="B72" s="294" t="s">
        <v>1038</v>
      </c>
    </row>
    <row r="74" spans="1:2" x14ac:dyDescent="0.2">
      <c r="A74" s="295">
        <v>12</v>
      </c>
      <c r="B74" s="296" t="s">
        <v>946</v>
      </c>
    </row>
    <row r="76" spans="1:2" x14ac:dyDescent="0.2">
      <c r="B76" s="294" t="s">
        <v>947</v>
      </c>
    </row>
    <row r="78" spans="1:2" x14ac:dyDescent="0.2">
      <c r="A78" s="295">
        <v>13</v>
      </c>
      <c r="B78" s="296" t="s">
        <v>948</v>
      </c>
    </row>
    <row r="80" spans="1:2" x14ac:dyDescent="0.2">
      <c r="B80" s="294" t="s">
        <v>1039</v>
      </c>
    </row>
    <row r="82" spans="1:6" x14ac:dyDescent="0.2">
      <c r="A82" s="295">
        <v>14</v>
      </c>
      <c r="B82" s="296" t="s">
        <v>949</v>
      </c>
    </row>
    <row r="83" spans="1:6" ht="14.45" customHeight="1" x14ac:dyDescent="0.2">
      <c r="B83" s="752" t="s">
        <v>950</v>
      </c>
      <c r="C83" s="752"/>
      <c r="D83" s="752"/>
      <c r="E83" s="752"/>
      <c r="F83" s="752"/>
    </row>
    <row r="84" spans="1:6" x14ac:dyDescent="0.2">
      <c r="B84" s="752"/>
      <c r="C84" s="752"/>
      <c r="D84" s="752"/>
      <c r="E84" s="752"/>
      <c r="F84" s="752"/>
    </row>
    <row r="86" spans="1:6" x14ac:dyDescent="0.2">
      <c r="A86" s="295">
        <v>15</v>
      </c>
      <c r="B86" s="296" t="s">
        <v>951</v>
      </c>
    </row>
    <row r="88" spans="1:6" x14ac:dyDescent="0.2">
      <c r="B88" s="294" t="s">
        <v>952</v>
      </c>
    </row>
    <row r="90" spans="1:6" x14ac:dyDescent="0.2">
      <c r="A90" s="295">
        <v>16</v>
      </c>
      <c r="B90" s="296" t="s">
        <v>953</v>
      </c>
    </row>
    <row r="92" spans="1:6" x14ac:dyDescent="0.2">
      <c r="B92" s="294" t="s">
        <v>1040</v>
      </c>
    </row>
    <row r="94" spans="1:6" x14ac:dyDescent="0.2">
      <c r="A94" s="295">
        <v>17</v>
      </c>
      <c r="B94" s="296" t="s">
        <v>954</v>
      </c>
    </row>
    <row r="96" spans="1:6" ht="26.45" customHeight="1" x14ac:dyDescent="0.2">
      <c r="B96" s="752" t="s">
        <v>955</v>
      </c>
      <c r="C96" s="752"/>
      <c r="D96" s="752"/>
      <c r="E96" s="752"/>
      <c r="F96" s="752"/>
    </row>
    <row r="98" spans="1:6" x14ac:dyDescent="0.2">
      <c r="A98" s="295">
        <v>18</v>
      </c>
      <c r="B98" s="296" t="s">
        <v>956</v>
      </c>
    </row>
    <row r="100" spans="1:6" ht="25.15" customHeight="1" x14ac:dyDescent="0.2">
      <c r="B100" s="752" t="s">
        <v>957</v>
      </c>
      <c r="C100" s="752"/>
      <c r="D100" s="752"/>
      <c r="E100" s="752"/>
    </row>
    <row r="102" spans="1:6" x14ac:dyDescent="0.2">
      <c r="A102" s="295">
        <v>19</v>
      </c>
      <c r="B102" s="296" t="s">
        <v>958</v>
      </c>
    </row>
    <row r="104" spans="1:6" ht="25.9" customHeight="1" x14ac:dyDescent="0.2">
      <c r="B104" s="752" t="s">
        <v>1054</v>
      </c>
      <c r="C104" s="752"/>
      <c r="D104" s="752"/>
      <c r="E104" s="752"/>
    </row>
    <row r="106" spans="1:6" x14ac:dyDescent="0.2">
      <c r="A106" s="295">
        <v>20</v>
      </c>
      <c r="B106" s="296" t="s">
        <v>959</v>
      </c>
    </row>
    <row r="108" spans="1:6" x14ac:dyDescent="0.2">
      <c r="B108" s="294" t="s">
        <v>960</v>
      </c>
    </row>
    <row r="109" spans="1:6" ht="31.15" customHeight="1" x14ac:dyDescent="0.2">
      <c r="B109" s="752" t="s">
        <v>961</v>
      </c>
      <c r="C109" s="752"/>
      <c r="D109" s="752"/>
      <c r="E109" s="752"/>
      <c r="F109" s="752"/>
    </row>
  </sheetData>
  <mergeCells count="24">
    <mergeCell ref="B7:C7"/>
    <mergeCell ref="H7:I7"/>
    <mergeCell ref="B1:G1"/>
    <mergeCell ref="B5:C6"/>
    <mergeCell ref="D5:E5"/>
    <mergeCell ref="F5:G5"/>
    <mergeCell ref="H5:I6"/>
    <mergeCell ref="B13:C14"/>
    <mergeCell ref="D13:H13"/>
    <mergeCell ref="B15:C15"/>
    <mergeCell ref="B16:C16"/>
    <mergeCell ref="B24:C25"/>
    <mergeCell ref="D24:H24"/>
    <mergeCell ref="B109:F109"/>
    <mergeCell ref="B26:C26"/>
    <mergeCell ref="B27:C27"/>
    <mergeCell ref="B28:C28"/>
    <mergeCell ref="B29:C29"/>
    <mergeCell ref="B100:E100"/>
    <mergeCell ref="B104:E104"/>
    <mergeCell ref="B39:H39"/>
    <mergeCell ref="B63:F63"/>
    <mergeCell ref="B83:F84"/>
    <mergeCell ref="B96:F9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7"/>
  <sheetViews>
    <sheetView topLeftCell="A16" workbookViewId="0">
      <selection activeCell="E3" sqref="E3"/>
    </sheetView>
  </sheetViews>
  <sheetFormatPr defaultColWidth="9.140625" defaultRowHeight="12.75" x14ac:dyDescent="0.2"/>
  <cols>
    <col min="1" max="1" width="27.42578125" style="274" bestFit="1" customWidth="1"/>
    <col min="2" max="2" width="15.5703125" style="274" bestFit="1" customWidth="1"/>
    <col min="3" max="3" width="21.5703125" style="274" bestFit="1" customWidth="1"/>
    <col min="4" max="4" width="10.42578125" style="291" customWidth="1"/>
    <col min="5" max="5" width="11.28515625" style="291" customWidth="1"/>
    <col min="6" max="6" width="12.140625" style="291" customWidth="1"/>
    <col min="7" max="7" width="26.42578125" style="274" customWidth="1"/>
    <col min="8" max="8" width="12.5703125" style="274" bestFit="1" customWidth="1"/>
    <col min="9" max="256" width="9.140625" style="274"/>
    <col min="257" max="257" width="27.42578125" style="274" bestFit="1" customWidth="1"/>
    <col min="258" max="258" width="15.5703125" style="274" bestFit="1" customWidth="1"/>
    <col min="259" max="259" width="21.5703125" style="274" bestFit="1" customWidth="1"/>
    <col min="260" max="260" width="10.42578125" style="274" customWidth="1"/>
    <col min="261" max="261" width="11.28515625" style="274" customWidth="1"/>
    <col min="262" max="262" width="12.140625" style="274" customWidth="1"/>
    <col min="263" max="263" width="26.42578125" style="274" customWidth="1"/>
    <col min="264" max="264" width="12.5703125" style="274" bestFit="1" customWidth="1"/>
    <col min="265" max="512" width="9.140625" style="274"/>
    <col min="513" max="513" width="27.42578125" style="274" bestFit="1" customWidth="1"/>
    <col min="514" max="514" width="15.5703125" style="274" bestFit="1" customWidth="1"/>
    <col min="515" max="515" width="21.5703125" style="274" bestFit="1" customWidth="1"/>
    <col min="516" max="516" width="10.42578125" style="274" customWidth="1"/>
    <col min="517" max="517" width="11.28515625" style="274" customWidth="1"/>
    <col min="518" max="518" width="12.140625" style="274" customWidth="1"/>
    <col min="519" max="519" width="26.42578125" style="274" customWidth="1"/>
    <col min="520" max="520" width="12.5703125" style="274" bestFit="1" customWidth="1"/>
    <col min="521" max="768" width="9.140625" style="274"/>
    <col min="769" max="769" width="27.42578125" style="274" bestFit="1" customWidth="1"/>
    <col min="770" max="770" width="15.5703125" style="274" bestFit="1" customWidth="1"/>
    <col min="771" max="771" width="21.5703125" style="274" bestFit="1" customWidth="1"/>
    <col min="772" max="772" width="10.42578125" style="274" customWidth="1"/>
    <col min="773" max="773" width="11.28515625" style="274" customWidth="1"/>
    <col min="774" max="774" width="12.140625" style="274" customWidth="1"/>
    <col min="775" max="775" width="26.42578125" style="274" customWidth="1"/>
    <col min="776" max="776" width="12.5703125" style="274" bestFit="1" customWidth="1"/>
    <col min="777" max="1024" width="9.140625" style="274"/>
    <col min="1025" max="1025" width="27.42578125" style="274" bestFit="1" customWidth="1"/>
    <col min="1026" max="1026" width="15.5703125" style="274" bestFit="1" customWidth="1"/>
    <col min="1027" max="1027" width="21.5703125" style="274" bestFit="1" customWidth="1"/>
    <col min="1028" max="1028" width="10.42578125" style="274" customWidth="1"/>
    <col min="1029" max="1029" width="11.28515625" style="274" customWidth="1"/>
    <col min="1030" max="1030" width="12.140625" style="274" customWidth="1"/>
    <col min="1031" max="1031" width="26.42578125" style="274" customWidth="1"/>
    <col min="1032" max="1032" width="12.5703125" style="274" bestFit="1" customWidth="1"/>
    <col min="1033" max="1280" width="9.140625" style="274"/>
    <col min="1281" max="1281" width="27.42578125" style="274" bestFit="1" customWidth="1"/>
    <col min="1282" max="1282" width="15.5703125" style="274" bestFit="1" customWidth="1"/>
    <col min="1283" max="1283" width="21.5703125" style="274" bestFit="1" customWidth="1"/>
    <col min="1284" max="1284" width="10.42578125" style="274" customWidth="1"/>
    <col min="1285" max="1285" width="11.28515625" style="274" customWidth="1"/>
    <col min="1286" max="1286" width="12.140625" style="274" customWidth="1"/>
    <col min="1287" max="1287" width="26.42578125" style="274" customWidth="1"/>
    <col min="1288" max="1288" width="12.5703125" style="274" bestFit="1" customWidth="1"/>
    <col min="1289" max="1536" width="9.140625" style="274"/>
    <col min="1537" max="1537" width="27.42578125" style="274" bestFit="1" customWidth="1"/>
    <col min="1538" max="1538" width="15.5703125" style="274" bestFit="1" customWidth="1"/>
    <col min="1539" max="1539" width="21.5703125" style="274" bestFit="1" customWidth="1"/>
    <col min="1540" max="1540" width="10.42578125" style="274" customWidth="1"/>
    <col min="1541" max="1541" width="11.28515625" style="274" customWidth="1"/>
    <col min="1542" max="1542" width="12.140625" style="274" customWidth="1"/>
    <col min="1543" max="1543" width="26.42578125" style="274" customWidth="1"/>
    <col min="1544" max="1544" width="12.5703125" style="274" bestFit="1" customWidth="1"/>
    <col min="1545" max="1792" width="9.140625" style="274"/>
    <col min="1793" max="1793" width="27.42578125" style="274" bestFit="1" customWidth="1"/>
    <col min="1794" max="1794" width="15.5703125" style="274" bestFit="1" customWidth="1"/>
    <col min="1795" max="1795" width="21.5703125" style="274" bestFit="1" customWidth="1"/>
    <col min="1796" max="1796" width="10.42578125" style="274" customWidth="1"/>
    <col min="1797" max="1797" width="11.28515625" style="274" customWidth="1"/>
    <col min="1798" max="1798" width="12.140625" style="274" customWidth="1"/>
    <col min="1799" max="1799" width="26.42578125" style="274" customWidth="1"/>
    <col min="1800" max="1800" width="12.5703125" style="274" bestFit="1" customWidth="1"/>
    <col min="1801" max="2048" width="9.140625" style="274"/>
    <col min="2049" max="2049" width="27.42578125" style="274" bestFit="1" customWidth="1"/>
    <col min="2050" max="2050" width="15.5703125" style="274" bestFit="1" customWidth="1"/>
    <col min="2051" max="2051" width="21.5703125" style="274" bestFit="1" customWidth="1"/>
    <col min="2052" max="2052" width="10.42578125" style="274" customWidth="1"/>
    <col min="2053" max="2053" width="11.28515625" style="274" customWidth="1"/>
    <col min="2054" max="2054" width="12.140625" style="274" customWidth="1"/>
    <col min="2055" max="2055" width="26.42578125" style="274" customWidth="1"/>
    <col min="2056" max="2056" width="12.5703125" style="274" bestFit="1" customWidth="1"/>
    <col min="2057" max="2304" width="9.140625" style="274"/>
    <col min="2305" max="2305" width="27.42578125" style="274" bestFit="1" customWidth="1"/>
    <col min="2306" max="2306" width="15.5703125" style="274" bestFit="1" customWidth="1"/>
    <col min="2307" max="2307" width="21.5703125" style="274" bestFit="1" customWidth="1"/>
    <col min="2308" max="2308" width="10.42578125" style="274" customWidth="1"/>
    <col min="2309" max="2309" width="11.28515625" style="274" customWidth="1"/>
    <col min="2310" max="2310" width="12.140625" style="274" customWidth="1"/>
    <col min="2311" max="2311" width="26.42578125" style="274" customWidth="1"/>
    <col min="2312" max="2312" width="12.5703125" style="274" bestFit="1" customWidth="1"/>
    <col min="2313" max="2560" width="9.140625" style="274"/>
    <col min="2561" max="2561" width="27.42578125" style="274" bestFit="1" customWidth="1"/>
    <col min="2562" max="2562" width="15.5703125" style="274" bestFit="1" customWidth="1"/>
    <col min="2563" max="2563" width="21.5703125" style="274" bestFit="1" customWidth="1"/>
    <col min="2564" max="2564" width="10.42578125" style="274" customWidth="1"/>
    <col min="2565" max="2565" width="11.28515625" style="274" customWidth="1"/>
    <col min="2566" max="2566" width="12.140625" style="274" customWidth="1"/>
    <col min="2567" max="2567" width="26.42578125" style="274" customWidth="1"/>
    <col min="2568" max="2568" width="12.5703125" style="274" bestFit="1" customWidth="1"/>
    <col min="2569" max="2816" width="9.140625" style="274"/>
    <col min="2817" max="2817" width="27.42578125" style="274" bestFit="1" customWidth="1"/>
    <col min="2818" max="2818" width="15.5703125" style="274" bestFit="1" customWidth="1"/>
    <col min="2819" max="2819" width="21.5703125" style="274" bestFit="1" customWidth="1"/>
    <col min="2820" max="2820" width="10.42578125" style="274" customWidth="1"/>
    <col min="2821" max="2821" width="11.28515625" style="274" customWidth="1"/>
    <col min="2822" max="2822" width="12.140625" style="274" customWidth="1"/>
    <col min="2823" max="2823" width="26.42578125" style="274" customWidth="1"/>
    <col min="2824" max="2824" width="12.5703125" style="274" bestFit="1" customWidth="1"/>
    <col min="2825" max="3072" width="9.140625" style="274"/>
    <col min="3073" max="3073" width="27.42578125" style="274" bestFit="1" customWidth="1"/>
    <col min="3074" max="3074" width="15.5703125" style="274" bestFit="1" customWidth="1"/>
    <col min="3075" max="3075" width="21.5703125" style="274" bestFit="1" customWidth="1"/>
    <col min="3076" max="3076" width="10.42578125" style="274" customWidth="1"/>
    <col min="3077" max="3077" width="11.28515625" style="274" customWidth="1"/>
    <col min="3078" max="3078" width="12.140625" style="274" customWidth="1"/>
    <col min="3079" max="3079" width="26.42578125" style="274" customWidth="1"/>
    <col min="3080" max="3080" width="12.5703125" style="274" bestFit="1" customWidth="1"/>
    <col min="3081" max="3328" width="9.140625" style="274"/>
    <col min="3329" max="3329" width="27.42578125" style="274" bestFit="1" customWidth="1"/>
    <col min="3330" max="3330" width="15.5703125" style="274" bestFit="1" customWidth="1"/>
    <col min="3331" max="3331" width="21.5703125" style="274" bestFit="1" customWidth="1"/>
    <col min="3332" max="3332" width="10.42578125" style="274" customWidth="1"/>
    <col min="3333" max="3333" width="11.28515625" style="274" customWidth="1"/>
    <col min="3334" max="3334" width="12.140625" style="274" customWidth="1"/>
    <col min="3335" max="3335" width="26.42578125" style="274" customWidth="1"/>
    <col min="3336" max="3336" width="12.5703125" style="274" bestFit="1" customWidth="1"/>
    <col min="3337" max="3584" width="9.140625" style="274"/>
    <col min="3585" max="3585" width="27.42578125" style="274" bestFit="1" customWidth="1"/>
    <col min="3586" max="3586" width="15.5703125" style="274" bestFit="1" customWidth="1"/>
    <col min="3587" max="3587" width="21.5703125" style="274" bestFit="1" customWidth="1"/>
    <col min="3588" max="3588" width="10.42578125" style="274" customWidth="1"/>
    <col min="3589" max="3589" width="11.28515625" style="274" customWidth="1"/>
    <col min="3590" max="3590" width="12.140625" style="274" customWidth="1"/>
    <col min="3591" max="3591" width="26.42578125" style="274" customWidth="1"/>
    <col min="3592" max="3592" width="12.5703125" style="274" bestFit="1" customWidth="1"/>
    <col min="3593" max="3840" width="9.140625" style="274"/>
    <col min="3841" max="3841" width="27.42578125" style="274" bestFit="1" customWidth="1"/>
    <col min="3842" max="3842" width="15.5703125" style="274" bestFit="1" customWidth="1"/>
    <col min="3843" max="3843" width="21.5703125" style="274" bestFit="1" customWidth="1"/>
    <col min="3844" max="3844" width="10.42578125" style="274" customWidth="1"/>
    <col min="3845" max="3845" width="11.28515625" style="274" customWidth="1"/>
    <col min="3846" max="3846" width="12.140625" style="274" customWidth="1"/>
    <col min="3847" max="3847" width="26.42578125" style="274" customWidth="1"/>
    <col min="3848" max="3848" width="12.5703125" style="274" bestFit="1" customWidth="1"/>
    <col min="3849" max="4096" width="9.140625" style="274"/>
    <col min="4097" max="4097" width="27.42578125" style="274" bestFit="1" customWidth="1"/>
    <col min="4098" max="4098" width="15.5703125" style="274" bestFit="1" customWidth="1"/>
    <col min="4099" max="4099" width="21.5703125" style="274" bestFit="1" customWidth="1"/>
    <col min="4100" max="4100" width="10.42578125" style="274" customWidth="1"/>
    <col min="4101" max="4101" width="11.28515625" style="274" customWidth="1"/>
    <col min="4102" max="4102" width="12.140625" style="274" customWidth="1"/>
    <col min="4103" max="4103" width="26.42578125" style="274" customWidth="1"/>
    <col min="4104" max="4104" width="12.5703125" style="274" bestFit="1" customWidth="1"/>
    <col min="4105" max="4352" width="9.140625" style="274"/>
    <col min="4353" max="4353" width="27.42578125" style="274" bestFit="1" customWidth="1"/>
    <col min="4354" max="4354" width="15.5703125" style="274" bestFit="1" customWidth="1"/>
    <col min="4355" max="4355" width="21.5703125" style="274" bestFit="1" customWidth="1"/>
    <col min="4356" max="4356" width="10.42578125" style="274" customWidth="1"/>
    <col min="4357" max="4357" width="11.28515625" style="274" customWidth="1"/>
    <col min="4358" max="4358" width="12.140625" style="274" customWidth="1"/>
    <col min="4359" max="4359" width="26.42578125" style="274" customWidth="1"/>
    <col min="4360" max="4360" width="12.5703125" style="274" bestFit="1" customWidth="1"/>
    <col min="4361" max="4608" width="9.140625" style="274"/>
    <col min="4609" max="4609" width="27.42578125" style="274" bestFit="1" customWidth="1"/>
    <col min="4610" max="4610" width="15.5703125" style="274" bestFit="1" customWidth="1"/>
    <col min="4611" max="4611" width="21.5703125" style="274" bestFit="1" customWidth="1"/>
    <col min="4612" max="4612" width="10.42578125" style="274" customWidth="1"/>
    <col min="4613" max="4613" width="11.28515625" style="274" customWidth="1"/>
    <col min="4614" max="4614" width="12.140625" style="274" customWidth="1"/>
    <col min="4615" max="4615" width="26.42578125" style="274" customWidth="1"/>
    <col min="4616" max="4616" width="12.5703125" style="274" bestFit="1" customWidth="1"/>
    <col min="4617" max="4864" width="9.140625" style="274"/>
    <col min="4865" max="4865" width="27.42578125" style="274" bestFit="1" customWidth="1"/>
    <col min="4866" max="4866" width="15.5703125" style="274" bestFit="1" customWidth="1"/>
    <col min="4867" max="4867" width="21.5703125" style="274" bestFit="1" customWidth="1"/>
    <col min="4868" max="4868" width="10.42578125" style="274" customWidth="1"/>
    <col min="4869" max="4869" width="11.28515625" style="274" customWidth="1"/>
    <col min="4870" max="4870" width="12.140625" style="274" customWidth="1"/>
    <col min="4871" max="4871" width="26.42578125" style="274" customWidth="1"/>
    <col min="4872" max="4872" width="12.5703125" style="274" bestFit="1" customWidth="1"/>
    <col min="4873" max="5120" width="9.140625" style="274"/>
    <col min="5121" max="5121" width="27.42578125" style="274" bestFit="1" customWidth="1"/>
    <col min="5122" max="5122" width="15.5703125" style="274" bestFit="1" customWidth="1"/>
    <col min="5123" max="5123" width="21.5703125" style="274" bestFit="1" customWidth="1"/>
    <col min="5124" max="5124" width="10.42578125" style="274" customWidth="1"/>
    <col min="5125" max="5125" width="11.28515625" style="274" customWidth="1"/>
    <col min="5126" max="5126" width="12.140625" style="274" customWidth="1"/>
    <col min="5127" max="5127" width="26.42578125" style="274" customWidth="1"/>
    <col min="5128" max="5128" width="12.5703125" style="274" bestFit="1" customWidth="1"/>
    <col min="5129" max="5376" width="9.140625" style="274"/>
    <col min="5377" max="5377" width="27.42578125" style="274" bestFit="1" customWidth="1"/>
    <col min="5378" max="5378" width="15.5703125" style="274" bestFit="1" customWidth="1"/>
    <col min="5379" max="5379" width="21.5703125" style="274" bestFit="1" customWidth="1"/>
    <col min="5380" max="5380" width="10.42578125" style="274" customWidth="1"/>
    <col min="5381" max="5381" width="11.28515625" style="274" customWidth="1"/>
    <col min="5382" max="5382" width="12.140625" style="274" customWidth="1"/>
    <col min="5383" max="5383" width="26.42578125" style="274" customWidth="1"/>
    <col min="5384" max="5384" width="12.5703125" style="274" bestFit="1" customWidth="1"/>
    <col min="5385" max="5632" width="9.140625" style="274"/>
    <col min="5633" max="5633" width="27.42578125" style="274" bestFit="1" customWidth="1"/>
    <col min="5634" max="5634" width="15.5703125" style="274" bestFit="1" customWidth="1"/>
    <col min="5635" max="5635" width="21.5703125" style="274" bestFit="1" customWidth="1"/>
    <col min="5636" max="5636" width="10.42578125" style="274" customWidth="1"/>
    <col min="5637" max="5637" width="11.28515625" style="274" customWidth="1"/>
    <col min="5638" max="5638" width="12.140625" style="274" customWidth="1"/>
    <col min="5639" max="5639" width="26.42578125" style="274" customWidth="1"/>
    <col min="5640" max="5640" width="12.5703125" style="274" bestFit="1" customWidth="1"/>
    <col min="5641" max="5888" width="9.140625" style="274"/>
    <col min="5889" max="5889" width="27.42578125" style="274" bestFit="1" customWidth="1"/>
    <col min="5890" max="5890" width="15.5703125" style="274" bestFit="1" customWidth="1"/>
    <col min="5891" max="5891" width="21.5703125" style="274" bestFit="1" customWidth="1"/>
    <col min="5892" max="5892" width="10.42578125" style="274" customWidth="1"/>
    <col min="5893" max="5893" width="11.28515625" style="274" customWidth="1"/>
    <col min="5894" max="5894" width="12.140625" style="274" customWidth="1"/>
    <col min="5895" max="5895" width="26.42578125" style="274" customWidth="1"/>
    <col min="5896" max="5896" width="12.5703125" style="274" bestFit="1" customWidth="1"/>
    <col min="5897" max="6144" width="9.140625" style="274"/>
    <col min="6145" max="6145" width="27.42578125" style="274" bestFit="1" customWidth="1"/>
    <col min="6146" max="6146" width="15.5703125" style="274" bestFit="1" customWidth="1"/>
    <col min="6147" max="6147" width="21.5703125" style="274" bestFit="1" customWidth="1"/>
    <col min="6148" max="6148" width="10.42578125" style="274" customWidth="1"/>
    <col min="6149" max="6149" width="11.28515625" style="274" customWidth="1"/>
    <col min="6150" max="6150" width="12.140625" style="274" customWidth="1"/>
    <col min="6151" max="6151" width="26.42578125" style="274" customWidth="1"/>
    <col min="6152" max="6152" width="12.5703125" style="274" bestFit="1" customWidth="1"/>
    <col min="6153" max="6400" width="9.140625" style="274"/>
    <col min="6401" max="6401" width="27.42578125" style="274" bestFit="1" customWidth="1"/>
    <col min="6402" max="6402" width="15.5703125" style="274" bestFit="1" customWidth="1"/>
    <col min="6403" max="6403" width="21.5703125" style="274" bestFit="1" customWidth="1"/>
    <col min="6404" max="6404" width="10.42578125" style="274" customWidth="1"/>
    <col min="6405" max="6405" width="11.28515625" style="274" customWidth="1"/>
    <col min="6406" max="6406" width="12.140625" style="274" customWidth="1"/>
    <col min="6407" max="6407" width="26.42578125" style="274" customWidth="1"/>
    <col min="6408" max="6408" width="12.5703125" style="274" bestFit="1" customWidth="1"/>
    <col min="6409" max="6656" width="9.140625" style="274"/>
    <col min="6657" max="6657" width="27.42578125" style="274" bestFit="1" customWidth="1"/>
    <col min="6658" max="6658" width="15.5703125" style="274" bestFit="1" customWidth="1"/>
    <col min="6659" max="6659" width="21.5703125" style="274" bestFit="1" customWidth="1"/>
    <col min="6660" max="6660" width="10.42578125" style="274" customWidth="1"/>
    <col min="6661" max="6661" width="11.28515625" style="274" customWidth="1"/>
    <col min="6662" max="6662" width="12.140625" style="274" customWidth="1"/>
    <col min="6663" max="6663" width="26.42578125" style="274" customWidth="1"/>
    <col min="6664" max="6664" width="12.5703125" style="274" bestFit="1" customWidth="1"/>
    <col min="6665" max="6912" width="9.140625" style="274"/>
    <col min="6913" max="6913" width="27.42578125" style="274" bestFit="1" customWidth="1"/>
    <col min="6914" max="6914" width="15.5703125" style="274" bestFit="1" customWidth="1"/>
    <col min="6915" max="6915" width="21.5703125" style="274" bestFit="1" customWidth="1"/>
    <col min="6916" max="6916" width="10.42578125" style="274" customWidth="1"/>
    <col min="6917" max="6917" width="11.28515625" style="274" customWidth="1"/>
    <col min="6918" max="6918" width="12.140625" style="274" customWidth="1"/>
    <col min="6919" max="6919" width="26.42578125" style="274" customWidth="1"/>
    <col min="6920" max="6920" width="12.5703125" style="274" bestFit="1" customWidth="1"/>
    <col min="6921" max="7168" width="9.140625" style="274"/>
    <col min="7169" max="7169" width="27.42578125" style="274" bestFit="1" customWidth="1"/>
    <col min="7170" max="7170" width="15.5703125" style="274" bestFit="1" customWidth="1"/>
    <col min="7171" max="7171" width="21.5703125" style="274" bestFit="1" customWidth="1"/>
    <col min="7172" max="7172" width="10.42578125" style="274" customWidth="1"/>
    <col min="7173" max="7173" width="11.28515625" style="274" customWidth="1"/>
    <col min="7174" max="7174" width="12.140625" style="274" customWidth="1"/>
    <col min="7175" max="7175" width="26.42578125" style="274" customWidth="1"/>
    <col min="7176" max="7176" width="12.5703125" style="274" bestFit="1" customWidth="1"/>
    <col min="7177" max="7424" width="9.140625" style="274"/>
    <col min="7425" max="7425" width="27.42578125" style="274" bestFit="1" customWidth="1"/>
    <col min="7426" max="7426" width="15.5703125" style="274" bestFit="1" customWidth="1"/>
    <col min="7427" max="7427" width="21.5703125" style="274" bestFit="1" customWidth="1"/>
    <col min="7428" max="7428" width="10.42578125" style="274" customWidth="1"/>
    <col min="7429" max="7429" width="11.28515625" style="274" customWidth="1"/>
    <col min="7430" max="7430" width="12.140625" style="274" customWidth="1"/>
    <col min="7431" max="7431" width="26.42578125" style="274" customWidth="1"/>
    <col min="7432" max="7432" width="12.5703125" style="274" bestFit="1" customWidth="1"/>
    <col min="7433" max="7680" width="9.140625" style="274"/>
    <col min="7681" max="7681" width="27.42578125" style="274" bestFit="1" customWidth="1"/>
    <col min="7682" max="7682" width="15.5703125" style="274" bestFit="1" customWidth="1"/>
    <col min="7683" max="7683" width="21.5703125" style="274" bestFit="1" customWidth="1"/>
    <col min="7684" max="7684" width="10.42578125" style="274" customWidth="1"/>
    <col min="7685" max="7685" width="11.28515625" style="274" customWidth="1"/>
    <col min="7686" max="7686" width="12.140625" style="274" customWidth="1"/>
    <col min="7687" max="7687" width="26.42578125" style="274" customWidth="1"/>
    <col min="7688" max="7688" width="12.5703125" style="274" bestFit="1" customWidth="1"/>
    <col min="7689" max="7936" width="9.140625" style="274"/>
    <col min="7937" max="7937" width="27.42578125" style="274" bestFit="1" customWidth="1"/>
    <col min="7938" max="7938" width="15.5703125" style="274" bestFit="1" customWidth="1"/>
    <col min="7939" max="7939" width="21.5703125" style="274" bestFit="1" customWidth="1"/>
    <col min="7940" max="7940" width="10.42578125" style="274" customWidth="1"/>
    <col min="7941" max="7941" width="11.28515625" style="274" customWidth="1"/>
    <col min="7942" max="7942" width="12.140625" style="274" customWidth="1"/>
    <col min="7943" max="7943" width="26.42578125" style="274" customWidth="1"/>
    <col min="7944" max="7944" width="12.5703125" style="274" bestFit="1" customWidth="1"/>
    <col min="7945" max="8192" width="9.140625" style="274"/>
    <col min="8193" max="8193" width="27.42578125" style="274" bestFit="1" customWidth="1"/>
    <col min="8194" max="8194" width="15.5703125" style="274" bestFit="1" customWidth="1"/>
    <col min="8195" max="8195" width="21.5703125" style="274" bestFit="1" customWidth="1"/>
    <col min="8196" max="8196" width="10.42578125" style="274" customWidth="1"/>
    <col min="8197" max="8197" width="11.28515625" style="274" customWidth="1"/>
    <col min="8198" max="8198" width="12.140625" style="274" customWidth="1"/>
    <col min="8199" max="8199" width="26.42578125" style="274" customWidth="1"/>
    <col min="8200" max="8200" width="12.5703125" style="274" bestFit="1" customWidth="1"/>
    <col min="8201" max="8448" width="9.140625" style="274"/>
    <col min="8449" max="8449" width="27.42578125" style="274" bestFit="1" customWidth="1"/>
    <col min="8450" max="8450" width="15.5703125" style="274" bestFit="1" customWidth="1"/>
    <col min="8451" max="8451" width="21.5703125" style="274" bestFit="1" customWidth="1"/>
    <col min="8452" max="8452" width="10.42578125" style="274" customWidth="1"/>
    <col min="8453" max="8453" width="11.28515625" style="274" customWidth="1"/>
    <col min="8454" max="8454" width="12.140625" style="274" customWidth="1"/>
    <col min="8455" max="8455" width="26.42578125" style="274" customWidth="1"/>
    <col min="8456" max="8456" width="12.5703125" style="274" bestFit="1" customWidth="1"/>
    <col min="8457" max="8704" width="9.140625" style="274"/>
    <col min="8705" max="8705" width="27.42578125" style="274" bestFit="1" customWidth="1"/>
    <col min="8706" max="8706" width="15.5703125" style="274" bestFit="1" customWidth="1"/>
    <col min="8707" max="8707" width="21.5703125" style="274" bestFit="1" customWidth="1"/>
    <col min="8708" max="8708" width="10.42578125" style="274" customWidth="1"/>
    <col min="8709" max="8709" width="11.28515625" style="274" customWidth="1"/>
    <col min="8710" max="8710" width="12.140625" style="274" customWidth="1"/>
    <col min="8711" max="8711" width="26.42578125" style="274" customWidth="1"/>
    <col min="8712" max="8712" width="12.5703125" style="274" bestFit="1" customWidth="1"/>
    <col min="8713" max="8960" width="9.140625" style="274"/>
    <col min="8961" max="8961" width="27.42578125" style="274" bestFit="1" customWidth="1"/>
    <col min="8962" max="8962" width="15.5703125" style="274" bestFit="1" customWidth="1"/>
    <col min="8963" max="8963" width="21.5703125" style="274" bestFit="1" customWidth="1"/>
    <col min="8964" max="8964" width="10.42578125" style="274" customWidth="1"/>
    <col min="8965" max="8965" width="11.28515625" style="274" customWidth="1"/>
    <col min="8966" max="8966" width="12.140625" style="274" customWidth="1"/>
    <col min="8967" max="8967" width="26.42578125" style="274" customWidth="1"/>
    <col min="8968" max="8968" width="12.5703125" style="274" bestFit="1" customWidth="1"/>
    <col min="8969" max="9216" width="9.140625" style="274"/>
    <col min="9217" max="9217" width="27.42578125" style="274" bestFit="1" customWidth="1"/>
    <col min="9218" max="9218" width="15.5703125" style="274" bestFit="1" customWidth="1"/>
    <col min="9219" max="9219" width="21.5703125" style="274" bestFit="1" customWidth="1"/>
    <col min="9220" max="9220" width="10.42578125" style="274" customWidth="1"/>
    <col min="9221" max="9221" width="11.28515625" style="274" customWidth="1"/>
    <col min="9222" max="9222" width="12.140625" style="274" customWidth="1"/>
    <col min="9223" max="9223" width="26.42578125" style="274" customWidth="1"/>
    <col min="9224" max="9224" width="12.5703125" style="274" bestFit="1" customWidth="1"/>
    <col min="9225" max="9472" width="9.140625" style="274"/>
    <col min="9473" max="9473" width="27.42578125" style="274" bestFit="1" customWidth="1"/>
    <col min="9474" max="9474" width="15.5703125" style="274" bestFit="1" customWidth="1"/>
    <col min="9475" max="9475" width="21.5703125" style="274" bestFit="1" customWidth="1"/>
    <col min="9476" max="9476" width="10.42578125" style="274" customWidth="1"/>
    <col min="9477" max="9477" width="11.28515625" style="274" customWidth="1"/>
    <col min="9478" max="9478" width="12.140625" style="274" customWidth="1"/>
    <col min="9479" max="9479" width="26.42578125" style="274" customWidth="1"/>
    <col min="9480" max="9480" width="12.5703125" style="274" bestFit="1" customWidth="1"/>
    <col min="9481" max="9728" width="9.140625" style="274"/>
    <col min="9729" max="9729" width="27.42578125" style="274" bestFit="1" customWidth="1"/>
    <col min="9730" max="9730" width="15.5703125" style="274" bestFit="1" customWidth="1"/>
    <col min="9731" max="9731" width="21.5703125" style="274" bestFit="1" customWidth="1"/>
    <col min="9732" max="9732" width="10.42578125" style="274" customWidth="1"/>
    <col min="9733" max="9733" width="11.28515625" style="274" customWidth="1"/>
    <col min="9734" max="9734" width="12.140625" style="274" customWidth="1"/>
    <col min="9735" max="9735" width="26.42578125" style="274" customWidth="1"/>
    <col min="9736" max="9736" width="12.5703125" style="274" bestFit="1" customWidth="1"/>
    <col min="9737" max="9984" width="9.140625" style="274"/>
    <col min="9985" max="9985" width="27.42578125" style="274" bestFit="1" customWidth="1"/>
    <col min="9986" max="9986" width="15.5703125" style="274" bestFit="1" customWidth="1"/>
    <col min="9987" max="9987" width="21.5703125" style="274" bestFit="1" customWidth="1"/>
    <col min="9988" max="9988" width="10.42578125" style="274" customWidth="1"/>
    <col min="9989" max="9989" width="11.28515625" style="274" customWidth="1"/>
    <col min="9990" max="9990" width="12.140625" style="274" customWidth="1"/>
    <col min="9991" max="9991" width="26.42578125" style="274" customWidth="1"/>
    <col min="9992" max="9992" width="12.5703125" style="274" bestFit="1" customWidth="1"/>
    <col min="9993" max="10240" width="9.140625" style="274"/>
    <col min="10241" max="10241" width="27.42578125" style="274" bestFit="1" customWidth="1"/>
    <col min="10242" max="10242" width="15.5703125" style="274" bestFit="1" customWidth="1"/>
    <col min="10243" max="10243" width="21.5703125" style="274" bestFit="1" customWidth="1"/>
    <col min="10244" max="10244" width="10.42578125" style="274" customWidth="1"/>
    <col min="10245" max="10245" width="11.28515625" style="274" customWidth="1"/>
    <col min="10246" max="10246" width="12.140625" style="274" customWidth="1"/>
    <col min="10247" max="10247" width="26.42578125" style="274" customWidth="1"/>
    <col min="10248" max="10248" width="12.5703125" style="274" bestFit="1" customWidth="1"/>
    <col min="10249" max="10496" width="9.140625" style="274"/>
    <col min="10497" max="10497" width="27.42578125" style="274" bestFit="1" customWidth="1"/>
    <col min="10498" max="10498" width="15.5703125" style="274" bestFit="1" customWidth="1"/>
    <col min="10499" max="10499" width="21.5703125" style="274" bestFit="1" customWidth="1"/>
    <col min="10500" max="10500" width="10.42578125" style="274" customWidth="1"/>
    <col min="10501" max="10501" width="11.28515625" style="274" customWidth="1"/>
    <col min="10502" max="10502" width="12.140625" style="274" customWidth="1"/>
    <col min="10503" max="10503" width="26.42578125" style="274" customWidth="1"/>
    <col min="10504" max="10504" width="12.5703125" style="274" bestFit="1" customWidth="1"/>
    <col min="10505" max="10752" width="9.140625" style="274"/>
    <col min="10753" max="10753" width="27.42578125" style="274" bestFit="1" customWidth="1"/>
    <col min="10754" max="10754" width="15.5703125" style="274" bestFit="1" customWidth="1"/>
    <col min="10755" max="10755" width="21.5703125" style="274" bestFit="1" customWidth="1"/>
    <col min="10756" max="10756" width="10.42578125" style="274" customWidth="1"/>
    <col min="10757" max="10757" width="11.28515625" style="274" customWidth="1"/>
    <col min="10758" max="10758" width="12.140625" style="274" customWidth="1"/>
    <col min="10759" max="10759" width="26.42578125" style="274" customWidth="1"/>
    <col min="10760" max="10760" width="12.5703125" style="274" bestFit="1" customWidth="1"/>
    <col min="10761" max="11008" width="9.140625" style="274"/>
    <col min="11009" max="11009" width="27.42578125" style="274" bestFit="1" customWidth="1"/>
    <col min="11010" max="11010" width="15.5703125" style="274" bestFit="1" customWidth="1"/>
    <col min="11011" max="11011" width="21.5703125" style="274" bestFit="1" customWidth="1"/>
    <col min="11012" max="11012" width="10.42578125" style="274" customWidth="1"/>
    <col min="11013" max="11013" width="11.28515625" style="274" customWidth="1"/>
    <col min="11014" max="11014" width="12.140625" style="274" customWidth="1"/>
    <col min="11015" max="11015" width="26.42578125" style="274" customWidth="1"/>
    <col min="11016" max="11016" width="12.5703125" style="274" bestFit="1" customWidth="1"/>
    <col min="11017" max="11264" width="9.140625" style="274"/>
    <col min="11265" max="11265" width="27.42578125" style="274" bestFit="1" customWidth="1"/>
    <col min="11266" max="11266" width="15.5703125" style="274" bestFit="1" customWidth="1"/>
    <col min="11267" max="11267" width="21.5703125" style="274" bestFit="1" customWidth="1"/>
    <col min="11268" max="11268" width="10.42578125" style="274" customWidth="1"/>
    <col min="11269" max="11269" width="11.28515625" style="274" customWidth="1"/>
    <col min="11270" max="11270" width="12.140625" style="274" customWidth="1"/>
    <col min="11271" max="11271" width="26.42578125" style="274" customWidth="1"/>
    <col min="11272" max="11272" width="12.5703125" style="274" bestFit="1" customWidth="1"/>
    <col min="11273" max="11520" width="9.140625" style="274"/>
    <col min="11521" max="11521" width="27.42578125" style="274" bestFit="1" customWidth="1"/>
    <col min="11522" max="11522" width="15.5703125" style="274" bestFit="1" customWidth="1"/>
    <col min="11523" max="11523" width="21.5703125" style="274" bestFit="1" customWidth="1"/>
    <col min="11524" max="11524" width="10.42578125" style="274" customWidth="1"/>
    <col min="11525" max="11525" width="11.28515625" style="274" customWidth="1"/>
    <col min="11526" max="11526" width="12.140625" style="274" customWidth="1"/>
    <col min="11527" max="11527" width="26.42578125" style="274" customWidth="1"/>
    <col min="11528" max="11528" width="12.5703125" style="274" bestFit="1" customWidth="1"/>
    <col min="11529" max="11776" width="9.140625" style="274"/>
    <col min="11777" max="11777" width="27.42578125" style="274" bestFit="1" customWidth="1"/>
    <col min="11778" max="11778" width="15.5703125" style="274" bestFit="1" customWidth="1"/>
    <col min="11779" max="11779" width="21.5703125" style="274" bestFit="1" customWidth="1"/>
    <col min="11780" max="11780" width="10.42578125" style="274" customWidth="1"/>
    <col min="11781" max="11781" width="11.28515625" style="274" customWidth="1"/>
    <col min="11782" max="11782" width="12.140625" style="274" customWidth="1"/>
    <col min="11783" max="11783" width="26.42578125" style="274" customWidth="1"/>
    <col min="11784" max="11784" width="12.5703125" style="274" bestFit="1" customWidth="1"/>
    <col min="11785" max="12032" width="9.140625" style="274"/>
    <col min="12033" max="12033" width="27.42578125" style="274" bestFit="1" customWidth="1"/>
    <col min="12034" max="12034" width="15.5703125" style="274" bestFit="1" customWidth="1"/>
    <col min="12035" max="12035" width="21.5703125" style="274" bestFit="1" customWidth="1"/>
    <col min="12036" max="12036" width="10.42578125" style="274" customWidth="1"/>
    <col min="12037" max="12037" width="11.28515625" style="274" customWidth="1"/>
    <col min="12038" max="12038" width="12.140625" style="274" customWidth="1"/>
    <col min="12039" max="12039" width="26.42578125" style="274" customWidth="1"/>
    <col min="12040" max="12040" width="12.5703125" style="274" bestFit="1" customWidth="1"/>
    <col min="12041" max="12288" width="9.140625" style="274"/>
    <col min="12289" max="12289" width="27.42578125" style="274" bestFit="1" customWidth="1"/>
    <col min="12290" max="12290" width="15.5703125" style="274" bestFit="1" customWidth="1"/>
    <col min="12291" max="12291" width="21.5703125" style="274" bestFit="1" customWidth="1"/>
    <col min="12292" max="12292" width="10.42578125" style="274" customWidth="1"/>
    <col min="12293" max="12293" width="11.28515625" style="274" customWidth="1"/>
    <col min="12294" max="12294" width="12.140625" style="274" customWidth="1"/>
    <col min="12295" max="12295" width="26.42578125" style="274" customWidth="1"/>
    <col min="12296" max="12296" width="12.5703125" style="274" bestFit="1" customWidth="1"/>
    <col min="12297" max="12544" width="9.140625" style="274"/>
    <col min="12545" max="12545" width="27.42578125" style="274" bestFit="1" customWidth="1"/>
    <col min="12546" max="12546" width="15.5703125" style="274" bestFit="1" customWidth="1"/>
    <col min="12547" max="12547" width="21.5703125" style="274" bestFit="1" customWidth="1"/>
    <col min="12548" max="12548" width="10.42578125" style="274" customWidth="1"/>
    <col min="12549" max="12549" width="11.28515625" style="274" customWidth="1"/>
    <col min="12550" max="12550" width="12.140625" style="274" customWidth="1"/>
    <col min="12551" max="12551" width="26.42578125" style="274" customWidth="1"/>
    <col min="12552" max="12552" width="12.5703125" style="274" bestFit="1" customWidth="1"/>
    <col min="12553" max="12800" width="9.140625" style="274"/>
    <col min="12801" max="12801" width="27.42578125" style="274" bestFit="1" customWidth="1"/>
    <col min="12802" max="12802" width="15.5703125" style="274" bestFit="1" customWidth="1"/>
    <col min="12803" max="12803" width="21.5703125" style="274" bestFit="1" customWidth="1"/>
    <col min="12804" max="12804" width="10.42578125" style="274" customWidth="1"/>
    <col min="12805" max="12805" width="11.28515625" style="274" customWidth="1"/>
    <col min="12806" max="12806" width="12.140625" style="274" customWidth="1"/>
    <col min="12807" max="12807" width="26.42578125" style="274" customWidth="1"/>
    <col min="12808" max="12808" width="12.5703125" style="274" bestFit="1" customWidth="1"/>
    <col min="12809" max="13056" width="9.140625" style="274"/>
    <col min="13057" max="13057" width="27.42578125" style="274" bestFit="1" customWidth="1"/>
    <col min="13058" max="13058" width="15.5703125" style="274" bestFit="1" customWidth="1"/>
    <col min="13059" max="13059" width="21.5703125" style="274" bestFit="1" customWidth="1"/>
    <col min="13060" max="13060" width="10.42578125" style="274" customWidth="1"/>
    <col min="13061" max="13061" width="11.28515625" style="274" customWidth="1"/>
    <col min="13062" max="13062" width="12.140625" style="274" customWidth="1"/>
    <col min="13063" max="13063" width="26.42578125" style="274" customWidth="1"/>
    <col min="13064" max="13064" width="12.5703125" style="274" bestFit="1" customWidth="1"/>
    <col min="13065" max="13312" width="9.140625" style="274"/>
    <col min="13313" max="13313" width="27.42578125" style="274" bestFit="1" customWidth="1"/>
    <col min="13314" max="13314" width="15.5703125" style="274" bestFit="1" customWidth="1"/>
    <col min="13315" max="13315" width="21.5703125" style="274" bestFit="1" customWidth="1"/>
    <col min="13316" max="13316" width="10.42578125" style="274" customWidth="1"/>
    <col min="13317" max="13317" width="11.28515625" style="274" customWidth="1"/>
    <col min="13318" max="13318" width="12.140625" style="274" customWidth="1"/>
    <col min="13319" max="13319" width="26.42578125" style="274" customWidth="1"/>
    <col min="13320" max="13320" width="12.5703125" style="274" bestFit="1" customWidth="1"/>
    <col min="13321" max="13568" width="9.140625" style="274"/>
    <col min="13569" max="13569" width="27.42578125" style="274" bestFit="1" customWidth="1"/>
    <col min="13570" max="13570" width="15.5703125" style="274" bestFit="1" customWidth="1"/>
    <col min="13571" max="13571" width="21.5703125" style="274" bestFit="1" customWidth="1"/>
    <col min="13572" max="13572" width="10.42578125" style="274" customWidth="1"/>
    <col min="13573" max="13573" width="11.28515625" style="274" customWidth="1"/>
    <col min="13574" max="13574" width="12.140625" style="274" customWidth="1"/>
    <col min="13575" max="13575" width="26.42578125" style="274" customWidth="1"/>
    <col min="13576" max="13576" width="12.5703125" style="274" bestFit="1" customWidth="1"/>
    <col min="13577" max="13824" width="9.140625" style="274"/>
    <col min="13825" max="13825" width="27.42578125" style="274" bestFit="1" customWidth="1"/>
    <col min="13826" max="13826" width="15.5703125" style="274" bestFit="1" customWidth="1"/>
    <col min="13827" max="13827" width="21.5703125" style="274" bestFit="1" customWidth="1"/>
    <col min="13828" max="13828" width="10.42578125" style="274" customWidth="1"/>
    <col min="13829" max="13829" width="11.28515625" style="274" customWidth="1"/>
    <col min="13830" max="13830" width="12.140625" style="274" customWidth="1"/>
    <col min="13831" max="13831" width="26.42578125" style="274" customWidth="1"/>
    <col min="13832" max="13832" width="12.5703125" style="274" bestFit="1" customWidth="1"/>
    <col min="13833" max="14080" width="9.140625" style="274"/>
    <col min="14081" max="14081" width="27.42578125" style="274" bestFit="1" customWidth="1"/>
    <col min="14082" max="14082" width="15.5703125" style="274" bestFit="1" customWidth="1"/>
    <col min="14083" max="14083" width="21.5703125" style="274" bestFit="1" customWidth="1"/>
    <col min="14084" max="14084" width="10.42578125" style="274" customWidth="1"/>
    <col min="14085" max="14085" width="11.28515625" style="274" customWidth="1"/>
    <col min="14086" max="14086" width="12.140625" style="274" customWidth="1"/>
    <col min="14087" max="14087" width="26.42578125" style="274" customWidth="1"/>
    <col min="14088" max="14088" width="12.5703125" style="274" bestFit="1" customWidth="1"/>
    <col min="14089" max="14336" width="9.140625" style="274"/>
    <col min="14337" max="14337" width="27.42578125" style="274" bestFit="1" customWidth="1"/>
    <col min="14338" max="14338" width="15.5703125" style="274" bestFit="1" customWidth="1"/>
    <col min="14339" max="14339" width="21.5703125" style="274" bestFit="1" customWidth="1"/>
    <col min="14340" max="14340" width="10.42578125" style="274" customWidth="1"/>
    <col min="14341" max="14341" width="11.28515625" style="274" customWidth="1"/>
    <col min="14342" max="14342" width="12.140625" style="274" customWidth="1"/>
    <col min="14343" max="14343" width="26.42578125" style="274" customWidth="1"/>
    <col min="14344" max="14344" width="12.5703125" style="274" bestFit="1" customWidth="1"/>
    <col min="14345" max="14592" width="9.140625" style="274"/>
    <col min="14593" max="14593" width="27.42578125" style="274" bestFit="1" customWidth="1"/>
    <col min="14594" max="14594" width="15.5703125" style="274" bestFit="1" customWidth="1"/>
    <col min="14595" max="14595" width="21.5703125" style="274" bestFit="1" customWidth="1"/>
    <col min="14596" max="14596" width="10.42578125" style="274" customWidth="1"/>
    <col min="14597" max="14597" width="11.28515625" style="274" customWidth="1"/>
    <col min="14598" max="14598" width="12.140625" style="274" customWidth="1"/>
    <col min="14599" max="14599" width="26.42578125" style="274" customWidth="1"/>
    <col min="14600" max="14600" width="12.5703125" style="274" bestFit="1" customWidth="1"/>
    <col min="14601" max="14848" width="9.140625" style="274"/>
    <col min="14849" max="14849" width="27.42578125" style="274" bestFit="1" customWidth="1"/>
    <col min="14850" max="14850" width="15.5703125" style="274" bestFit="1" customWidth="1"/>
    <col min="14851" max="14851" width="21.5703125" style="274" bestFit="1" customWidth="1"/>
    <col min="14852" max="14852" width="10.42578125" style="274" customWidth="1"/>
    <col min="14853" max="14853" width="11.28515625" style="274" customWidth="1"/>
    <col min="14854" max="14854" width="12.140625" style="274" customWidth="1"/>
    <col min="14855" max="14855" width="26.42578125" style="274" customWidth="1"/>
    <col min="14856" max="14856" width="12.5703125" style="274" bestFit="1" customWidth="1"/>
    <col min="14857" max="15104" width="9.140625" style="274"/>
    <col min="15105" max="15105" width="27.42578125" style="274" bestFit="1" customWidth="1"/>
    <col min="15106" max="15106" width="15.5703125" style="274" bestFit="1" customWidth="1"/>
    <col min="15107" max="15107" width="21.5703125" style="274" bestFit="1" customWidth="1"/>
    <col min="15108" max="15108" width="10.42578125" style="274" customWidth="1"/>
    <col min="15109" max="15109" width="11.28515625" style="274" customWidth="1"/>
    <col min="15110" max="15110" width="12.140625" style="274" customWidth="1"/>
    <col min="15111" max="15111" width="26.42578125" style="274" customWidth="1"/>
    <col min="15112" max="15112" width="12.5703125" style="274" bestFit="1" customWidth="1"/>
    <col min="15113" max="15360" width="9.140625" style="274"/>
    <col min="15361" max="15361" width="27.42578125" style="274" bestFit="1" customWidth="1"/>
    <col min="15362" max="15362" width="15.5703125" style="274" bestFit="1" customWidth="1"/>
    <col min="15363" max="15363" width="21.5703125" style="274" bestFit="1" customWidth="1"/>
    <col min="15364" max="15364" width="10.42578125" style="274" customWidth="1"/>
    <col min="15365" max="15365" width="11.28515625" style="274" customWidth="1"/>
    <col min="15366" max="15366" width="12.140625" style="274" customWidth="1"/>
    <col min="15367" max="15367" width="26.42578125" style="274" customWidth="1"/>
    <col min="15368" max="15368" width="12.5703125" style="274" bestFit="1" customWidth="1"/>
    <col min="15369" max="15616" width="9.140625" style="274"/>
    <col min="15617" max="15617" width="27.42578125" style="274" bestFit="1" customWidth="1"/>
    <col min="15618" max="15618" width="15.5703125" style="274" bestFit="1" customWidth="1"/>
    <col min="15619" max="15619" width="21.5703125" style="274" bestFit="1" customWidth="1"/>
    <col min="15620" max="15620" width="10.42578125" style="274" customWidth="1"/>
    <col min="15621" max="15621" width="11.28515625" style="274" customWidth="1"/>
    <col min="15622" max="15622" width="12.140625" style="274" customWidth="1"/>
    <col min="15623" max="15623" width="26.42578125" style="274" customWidth="1"/>
    <col min="15624" max="15624" width="12.5703125" style="274" bestFit="1" customWidth="1"/>
    <col min="15625" max="15872" width="9.140625" style="274"/>
    <col min="15873" max="15873" width="27.42578125" style="274" bestFit="1" customWidth="1"/>
    <col min="15874" max="15874" width="15.5703125" style="274" bestFit="1" customWidth="1"/>
    <col min="15875" max="15875" width="21.5703125" style="274" bestFit="1" customWidth="1"/>
    <col min="15876" max="15876" width="10.42578125" style="274" customWidth="1"/>
    <col min="15877" max="15877" width="11.28515625" style="274" customWidth="1"/>
    <col min="15878" max="15878" width="12.140625" style="274" customWidth="1"/>
    <col min="15879" max="15879" width="26.42578125" style="274" customWidth="1"/>
    <col min="15880" max="15880" width="12.5703125" style="274" bestFit="1" customWidth="1"/>
    <col min="15881" max="16128" width="9.140625" style="274"/>
    <col min="16129" max="16129" width="27.42578125" style="274" bestFit="1" customWidth="1"/>
    <col min="16130" max="16130" width="15.5703125" style="274" bestFit="1" customWidth="1"/>
    <col min="16131" max="16131" width="21.5703125" style="274" bestFit="1" customWidth="1"/>
    <col min="16132" max="16132" width="10.42578125" style="274" customWidth="1"/>
    <col min="16133" max="16133" width="11.28515625" style="274" customWidth="1"/>
    <col min="16134" max="16134" width="12.140625" style="274" customWidth="1"/>
    <col min="16135" max="16135" width="26.42578125" style="274" customWidth="1"/>
    <col min="16136" max="16136" width="12.5703125" style="274" bestFit="1" customWidth="1"/>
    <col min="16137" max="16384" width="9.140625" style="274"/>
  </cols>
  <sheetData>
    <row r="1" spans="1:8" s="263" customFormat="1" ht="33.6" customHeight="1" thickBot="1" x14ac:dyDescent="0.25">
      <c r="A1" s="778" t="s">
        <v>850</v>
      </c>
      <c r="B1" s="779"/>
      <c r="C1" s="779"/>
      <c r="D1" s="779"/>
      <c r="E1" s="779"/>
      <c r="F1" s="779"/>
      <c r="G1" s="780"/>
    </row>
    <row r="2" spans="1:8" s="269" customFormat="1" ht="38.25" x14ac:dyDescent="0.2">
      <c r="A2" s="264" t="s">
        <v>851</v>
      </c>
      <c r="B2" s="265" t="s">
        <v>852</v>
      </c>
      <c r="C2" s="265" t="s">
        <v>853</v>
      </c>
      <c r="D2" s="266" t="s">
        <v>1033</v>
      </c>
      <c r="E2" s="267" t="s">
        <v>890</v>
      </c>
      <c r="F2" s="265" t="s">
        <v>854</v>
      </c>
      <c r="G2" s="268" t="s">
        <v>855</v>
      </c>
    </row>
    <row r="3" spans="1:8" x14ac:dyDescent="0.2">
      <c r="A3" s="270"/>
      <c r="B3" s="271"/>
      <c r="C3" s="271"/>
      <c r="D3" s="272"/>
      <c r="E3" s="272"/>
      <c r="F3" s="272"/>
      <c r="G3" s="273"/>
    </row>
    <row r="4" spans="1:8" x14ac:dyDescent="0.2">
      <c r="A4" s="275" t="s">
        <v>856</v>
      </c>
      <c r="B4" s="276"/>
      <c r="C4" s="276"/>
      <c r="D4" s="272"/>
      <c r="E4" s="272"/>
      <c r="F4" s="272"/>
      <c r="G4" s="277"/>
    </row>
    <row r="5" spans="1:8" x14ac:dyDescent="0.2">
      <c r="A5" s="275"/>
      <c r="B5" s="276"/>
      <c r="C5" s="276"/>
      <c r="D5" s="272"/>
      <c r="E5" s="272"/>
      <c r="F5" s="272"/>
      <c r="G5" s="277"/>
    </row>
    <row r="6" spans="1:8" ht="25.5" x14ac:dyDescent="0.2">
      <c r="A6" s="270" t="s">
        <v>857</v>
      </c>
      <c r="B6" s="278" t="s">
        <v>858</v>
      </c>
      <c r="C6" s="278" t="s">
        <v>859</v>
      </c>
      <c r="D6" s="272">
        <f>SUM(BS!D8+BS!D11+BS!D12+BS!D17+BS!D19)/(BS!D28+BS!D29)</f>
        <v>0.22928989500485439</v>
      </c>
      <c r="E6" s="272" t="e">
        <f>SUM(BS!E8+BS!E11+BS!E12+BS!E17+BS!E19)/(BS!E28+BS!E29)</f>
        <v>#DIV/0!</v>
      </c>
      <c r="F6" s="279" t="e">
        <f>(D6-E6)/E6</f>
        <v>#DIV/0!</v>
      </c>
      <c r="G6" s="277"/>
      <c r="H6" s="280"/>
    </row>
    <row r="7" spans="1:8" x14ac:dyDescent="0.2">
      <c r="A7" s="270"/>
      <c r="C7" s="281"/>
      <c r="D7" s="272"/>
      <c r="E7" s="272"/>
      <c r="F7" s="279"/>
      <c r="G7" s="277"/>
    </row>
    <row r="8" spans="1:8" x14ac:dyDescent="0.2">
      <c r="A8" s="275" t="s">
        <v>860</v>
      </c>
      <c r="B8" s="282"/>
      <c r="C8" s="283"/>
      <c r="D8" s="272"/>
      <c r="E8" s="272"/>
      <c r="F8" s="279"/>
      <c r="G8" s="277"/>
    </row>
    <row r="9" spans="1:8" x14ac:dyDescent="0.2">
      <c r="A9" s="275"/>
      <c r="B9" s="283"/>
      <c r="C9" s="283"/>
      <c r="D9" s="272"/>
      <c r="E9" s="272"/>
      <c r="F9" s="279"/>
      <c r="G9" s="277"/>
    </row>
    <row r="10" spans="1:8" ht="25.5" x14ac:dyDescent="0.2">
      <c r="A10" s="270" t="s">
        <v>861</v>
      </c>
      <c r="B10" s="284" t="s">
        <v>859</v>
      </c>
      <c r="C10" s="281" t="s">
        <v>862</v>
      </c>
      <c r="D10" s="272">
        <f>(BS!D27+BS!D28+BS!D29)/(BS!D32+BS!D33)</f>
        <v>23.347750002266771</v>
      </c>
      <c r="E10" s="272">
        <f>(BS!E27+BS!E28+BS!E29)/(BS!E32+BS!E33)</f>
        <v>0</v>
      </c>
      <c r="F10" s="279" t="e">
        <f>(D10-E10)/E10</f>
        <v>#DIV/0!</v>
      </c>
      <c r="G10" s="285"/>
    </row>
    <row r="11" spans="1:8" x14ac:dyDescent="0.2">
      <c r="A11" s="270" t="s">
        <v>863</v>
      </c>
      <c r="B11" s="281"/>
      <c r="C11" s="281"/>
      <c r="D11" s="272">
        <v>0</v>
      </c>
      <c r="E11" s="272">
        <v>0</v>
      </c>
      <c r="F11" s="272">
        <v>0</v>
      </c>
      <c r="G11" s="277" t="s">
        <v>864</v>
      </c>
    </row>
    <row r="12" spans="1:8" x14ac:dyDescent="0.2">
      <c r="A12" s="270"/>
      <c r="C12" s="281"/>
      <c r="D12" s="272"/>
      <c r="E12" s="272"/>
      <c r="F12" s="279"/>
      <c r="G12" s="277"/>
    </row>
    <row r="13" spans="1:8" x14ac:dyDescent="0.2">
      <c r="A13" s="275" t="s">
        <v>865</v>
      </c>
      <c r="B13" s="276"/>
      <c r="C13" s="276"/>
      <c r="D13" s="272"/>
      <c r="E13" s="272"/>
      <c r="F13" s="279"/>
      <c r="G13" s="277"/>
    </row>
    <row r="14" spans="1:8" x14ac:dyDescent="0.2">
      <c r="A14" s="270"/>
      <c r="B14" s="271"/>
      <c r="C14" s="271"/>
      <c r="D14" s="272"/>
      <c r="E14" s="272"/>
      <c r="F14" s="279"/>
      <c r="G14" s="277"/>
    </row>
    <row r="15" spans="1:8" x14ac:dyDescent="0.2">
      <c r="A15" s="270" t="s">
        <v>866</v>
      </c>
      <c r="B15" s="271"/>
      <c r="C15" s="271"/>
      <c r="D15" s="272">
        <v>0</v>
      </c>
      <c r="E15" s="272">
        <v>0</v>
      </c>
      <c r="F15" s="272">
        <v>0</v>
      </c>
      <c r="G15" s="277"/>
    </row>
    <row r="16" spans="1:8" x14ac:dyDescent="0.2">
      <c r="A16" s="270" t="s">
        <v>867</v>
      </c>
      <c r="B16" s="271" t="s">
        <v>437</v>
      </c>
      <c r="C16" s="271" t="s">
        <v>868</v>
      </c>
      <c r="D16" s="272">
        <v>0</v>
      </c>
      <c r="E16" s="272">
        <v>0</v>
      </c>
      <c r="F16" s="279">
        <v>0</v>
      </c>
      <c r="G16" s="285"/>
    </row>
    <row r="17" spans="1:7" x14ac:dyDescent="0.2">
      <c r="A17" s="270" t="s">
        <v>869</v>
      </c>
      <c r="B17" s="271" t="s">
        <v>870</v>
      </c>
      <c r="C17" s="271" t="s">
        <v>868</v>
      </c>
      <c r="D17" s="272">
        <v>0</v>
      </c>
      <c r="E17" s="272">
        <v>0</v>
      </c>
      <c r="F17" s="279">
        <v>0</v>
      </c>
      <c r="G17" s="277"/>
    </row>
    <row r="18" spans="1:7" x14ac:dyDescent="0.2">
      <c r="A18" s="270" t="s">
        <v>871</v>
      </c>
      <c r="B18" s="271" t="s">
        <v>862</v>
      </c>
      <c r="C18" s="271" t="s">
        <v>868</v>
      </c>
      <c r="D18" s="272">
        <f>+(BS!D32+BS!D33)/PorL!D11</f>
        <v>1.2047632944924695E-2</v>
      </c>
      <c r="E18" s="272">
        <f>+(BS!E32+BS!E33)/PorL!E11</f>
        <v>1.0943325728979806E-2</v>
      </c>
      <c r="F18" s="279">
        <f>(D18-E18)/E18</f>
        <v>0.10091148187433498</v>
      </c>
      <c r="G18" s="277"/>
    </row>
    <row r="19" spans="1:7" x14ac:dyDescent="0.2">
      <c r="A19" s="270"/>
      <c r="B19" s="271"/>
      <c r="C19" s="271"/>
      <c r="D19" s="272"/>
      <c r="E19" s="272"/>
      <c r="F19" s="279"/>
      <c r="G19" s="277"/>
    </row>
    <row r="20" spans="1:7" x14ac:dyDescent="0.2">
      <c r="A20" s="275" t="s">
        <v>872</v>
      </c>
      <c r="B20" s="276"/>
      <c r="C20" s="276"/>
      <c r="D20" s="272"/>
      <c r="E20" s="272"/>
      <c r="F20" s="279"/>
      <c r="G20" s="277"/>
    </row>
    <row r="21" spans="1:7" x14ac:dyDescent="0.2">
      <c r="A21" s="270"/>
      <c r="B21" s="271"/>
      <c r="C21" s="271"/>
      <c r="D21" s="272"/>
      <c r="E21" s="272"/>
      <c r="F21" s="279"/>
      <c r="G21" s="277"/>
    </row>
    <row r="22" spans="1:7" x14ac:dyDescent="0.2">
      <c r="A22" s="270" t="s">
        <v>873</v>
      </c>
      <c r="B22" s="271" t="s">
        <v>874</v>
      </c>
      <c r="C22" s="271" t="s">
        <v>868</v>
      </c>
      <c r="D22" s="272">
        <f>+PorL!D22/PorL!D11</f>
        <v>0.45823831252775704</v>
      </c>
      <c r="E22" s="272">
        <f>+PorL!E22/PorL!E11</f>
        <v>2.2110441760326699E-2</v>
      </c>
      <c r="F22" s="279">
        <f>(D22-E22)/E22</f>
        <v>19.72497318212724</v>
      </c>
      <c r="G22" s="277"/>
    </row>
    <row r="23" spans="1:7" x14ac:dyDescent="0.2">
      <c r="A23" s="270" t="s">
        <v>875</v>
      </c>
      <c r="B23" s="271" t="s">
        <v>876</v>
      </c>
      <c r="C23" s="271" t="s">
        <v>862</v>
      </c>
      <c r="D23" s="331">
        <f>+PorL!D42/(BS!D32+BS!D33)</f>
        <v>29.369202689895374</v>
      </c>
      <c r="E23" s="272">
        <f>+PorL!E42/(BS!E32+BS!E33)</f>
        <v>2.3661336474174353</v>
      </c>
      <c r="F23" s="279">
        <f>(D23-E23)/E23</f>
        <v>11.412317758107616</v>
      </c>
      <c r="G23" s="277"/>
    </row>
    <row r="24" spans="1:7" x14ac:dyDescent="0.2">
      <c r="A24" s="270" t="s">
        <v>877</v>
      </c>
      <c r="B24" s="271" t="s">
        <v>874</v>
      </c>
      <c r="C24" s="271" t="s">
        <v>862</v>
      </c>
      <c r="D24" s="332">
        <f>+PorL!D24/+(BS!D32+BS!D33)</f>
        <v>38.03554728323617</v>
      </c>
      <c r="E24" s="272">
        <f>+PorL!E24/+(BS!E32+BS!E33)</f>
        <v>2.0204499352307908</v>
      </c>
      <c r="F24" s="279">
        <f>(D24-E24)/E24</f>
        <v>17.825285704934561</v>
      </c>
      <c r="G24" s="277"/>
    </row>
    <row r="25" spans="1:7" ht="13.5" thickBot="1" x14ac:dyDescent="0.25">
      <c r="A25" s="286" t="s">
        <v>878</v>
      </c>
      <c r="B25" s="287" t="s">
        <v>876</v>
      </c>
      <c r="C25" s="287" t="s">
        <v>717</v>
      </c>
      <c r="D25" s="333" t="e">
        <f>+PorL!D42/BS!D32</f>
        <v>#DIV/0!</v>
      </c>
      <c r="E25" s="288" t="e">
        <f>+PorL!E42/BS!E32</f>
        <v>#DIV/0!</v>
      </c>
      <c r="F25" s="289" t="e">
        <f>(D25-E25)/E25</f>
        <v>#DIV/0!</v>
      </c>
      <c r="G25" s="290"/>
    </row>
    <row r="26" spans="1:7" ht="13.5" thickBot="1" x14ac:dyDescent="0.25">
      <c r="A26" s="286"/>
      <c r="B26" s="287"/>
      <c r="C26" s="287"/>
      <c r="D26" s="288"/>
      <c r="E26" s="288"/>
      <c r="F26" s="288"/>
      <c r="G26" s="290"/>
    </row>
    <row r="27" spans="1:7" x14ac:dyDescent="0.2">
      <c r="A27" s="781" t="s">
        <v>879</v>
      </c>
      <c r="B27" s="781"/>
      <c r="C27" s="781"/>
      <c r="D27" s="781"/>
      <c r="E27" s="781"/>
      <c r="F27" s="781"/>
      <c r="G27" s="781"/>
    </row>
  </sheetData>
  <mergeCells count="2">
    <mergeCell ref="A1:G1"/>
    <mergeCell ref="A27:G2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7"/>
  <sheetViews>
    <sheetView workbookViewId="0">
      <selection activeCell="E22" sqref="E22"/>
    </sheetView>
  </sheetViews>
  <sheetFormatPr defaultColWidth="9.140625" defaultRowHeight="12.75" x14ac:dyDescent="0.2"/>
  <cols>
    <col min="1" max="1" width="27.42578125" style="274" bestFit="1" customWidth="1"/>
    <col min="2" max="2" width="15.5703125" style="274" bestFit="1" customWidth="1"/>
    <col min="3" max="3" width="21.5703125" style="274" bestFit="1" customWidth="1"/>
    <col min="4" max="4" width="10.42578125" style="291" customWidth="1"/>
    <col min="5" max="5" width="11.28515625" style="291" customWidth="1"/>
    <col min="6" max="6" width="12.140625" style="291" customWidth="1"/>
    <col min="7" max="7" width="26.42578125" style="274" customWidth="1"/>
    <col min="8" max="8" width="12.5703125" style="274" bestFit="1" customWidth="1"/>
    <col min="9" max="256" width="9.140625" style="274"/>
    <col min="257" max="257" width="27.42578125" style="274" bestFit="1" customWidth="1"/>
    <col min="258" max="258" width="15.5703125" style="274" bestFit="1" customWidth="1"/>
    <col min="259" max="259" width="21.5703125" style="274" bestFit="1" customWidth="1"/>
    <col min="260" max="260" width="10.42578125" style="274" customWidth="1"/>
    <col min="261" max="261" width="11.28515625" style="274" customWidth="1"/>
    <col min="262" max="262" width="12.140625" style="274" customWidth="1"/>
    <col min="263" max="263" width="26.42578125" style="274" customWidth="1"/>
    <col min="264" max="264" width="12.5703125" style="274" bestFit="1" customWidth="1"/>
    <col min="265" max="512" width="9.140625" style="274"/>
    <col min="513" max="513" width="27.42578125" style="274" bestFit="1" customWidth="1"/>
    <col min="514" max="514" width="15.5703125" style="274" bestFit="1" customWidth="1"/>
    <col min="515" max="515" width="21.5703125" style="274" bestFit="1" customWidth="1"/>
    <col min="516" max="516" width="10.42578125" style="274" customWidth="1"/>
    <col min="517" max="517" width="11.28515625" style="274" customWidth="1"/>
    <col min="518" max="518" width="12.140625" style="274" customWidth="1"/>
    <col min="519" max="519" width="26.42578125" style="274" customWidth="1"/>
    <col min="520" max="520" width="12.5703125" style="274" bestFit="1" customWidth="1"/>
    <col min="521" max="768" width="9.140625" style="274"/>
    <col min="769" max="769" width="27.42578125" style="274" bestFit="1" customWidth="1"/>
    <col min="770" max="770" width="15.5703125" style="274" bestFit="1" customWidth="1"/>
    <col min="771" max="771" width="21.5703125" style="274" bestFit="1" customWidth="1"/>
    <col min="772" max="772" width="10.42578125" style="274" customWidth="1"/>
    <col min="773" max="773" width="11.28515625" style="274" customWidth="1"/>
    <col min="774" max="774" width="12.140625" style="274" customWidth="1"/>
    <col min="775" max="775" width="26.42578125" style="274" customWidth="1"/>
    <col min="776" max="776" width="12.5703125" style="274" bestFit="1" customWidth="1"/>
    <col min="777" max="1024" width="9.140625" style="274"/>
    <col min="1025" max="1025" width="27.42578125" style="274" bestFit="1" customWidth="1"/>
    <col min="1026" max="1026" width="15.5703125" style="274" bestFit="1" customWidth="1"/>
    <col min="1027" max="1027" width="21.5703125" style="274" bestFit="1" customWidth="1"/>
    <col min="1028" max="1028" width="10.42578125" style="274" customWidth="1"/>
    <col min="1029" max="1029" width="11.28515625" style="274" customWidth="1"/>
    <col min="1030" max="1030" width="12.140625" style="274" customWidth="1"/>
    <col min="1031" max="1031" width="26.42578125" style="274" customWidth="1"/>
    <col min="1032" max="1032" width="12.5703125" style="274" bestFit="1" customWidth="1"/>
    <col min="1033" max="1280" width="9.140625" style="274"/>
    <col min="1281" max="1281" width="27.42578125" style="274" bestFit="1" customWidth="1"/>
    <col min="1282" max="1282" width="15.5703125" style="274" bestFit="1" customWidth="1"/>
    <col min="1283" max="1283" width="21.5703125" style="274" bestFit="1" customWidth="1"/>
    <col min="1284" max="1284" width="10.42578125" style="274" customWidth="1"/>
    <col min="1285" max="1285" width="11.28515625" style="274" customWidth="1"/>
    <col min="1286" max="1286" width="12.140625" style="274" customWidth="1"/>
    <col min="1287" max="1287" width="26.42578125" style="274" customWidth="1"/>
    <col min="1288" max="1288" width="12.5703125" style="274" bestFit="1" customWidth="1"/>
    <col min="1289" max="1536" width="9.140625" style="274"/>
    <col min="1537" max="1537" width="27.42578125" style="274" bestFit="1" customWidth="1"/>
    <col min="1538" max="1538" width="15.5703125" style="274" bestFit="1" customWidth="1"/>
    <col min="1539" max="1539" width="21.5703125" style="274" bestFit="1" customWidth="1"/>
    <col min="1540" max="1540" width="10.42578125" style="274" customWidth="1"/>
    <col min="1541" max="1541" width="11.28515625" style="274" customWidth="1"/>
    <col min="1542" max="1542" width="12.140625" style="274" customWidth="1"/>
    <col min="1543" max="1543" width="26.42578125" style="274" customWidth="1"/>
    <col min="1544" max="1544" width="12.5703125" style="274" bestFit="1" customWidth="1"/>
    <col min="1545" max="1792" width="9.140625" style="274"/>
    <col min="1793" max="1793" width="27.42578125" style="274" bestFit="1" customWidth="1"/>
    <col min="1794" max="1794" width="15.5703125" style="274" bestFit="1" customWidth="1"/>
    <col min="1795" max="1795" width="21.5703125" style="274" bestFit="1" customWidth="1"/>
    <col min="1796" max="1796" width="10.42578125" style="274" customWidth="1"/>
    <col min="1797" max="1797" width="11.28515625" style="274" customWidth="1"/>
    <col min="1798" max="1798" width="12.140625" style="274" customWidth="1"/>
    <col min="1799" max="1799" width="26.42578125" style="274" customWidth="1"/>
    <col min="1800" max="1800" width="12.5703125" style="274" bestFit="1" customWidth="1"/>
    <col min="1801" max="2048" width="9.140625" style="274"/>
    <col min="2049" max="2049" width="27.42578125" style="274" bestFit="1" customWidth="1"/>
    <col min="2050" max="2050" width="15.5703125" style="274" bestFit="1" customWidth="1"/>
    <col min="2051" max="2051" width="21.5703125" style="274" bestFit="1" customWidth="1"/>
    <col min="2052" max="2052" width="10.42578125" style="274" customWidth="1"/>
    <col min="2053" max="2053" width="11.28515625" style="274" customWidth="1"/>
    <col min="2054" max="2054" width="12.140625" style="274" customWidth="1"/>
    <col min="2055" max="2055" width="26.42578125" style="274" customWidth="1"/>
    <col min="2056" max="2056" width="12.5703125" style="274" bestFit="1" customWidth="1"/>
    <col min="2057" max="2304" width="9.140625" style="274"/>
    <col min="2305" max="2305" width="27.42578125" style="274" bestFit="1" customWidth="1"/>
    <col min="2306" max="2306" width="15.5703125" style="274" bestFit="1" customWidth="1"/>
    <col min="2307" max="2307" width="21.5703125" style="274" bestFit="1" customWidth="1"/>
    <col min="2308" max="2308" width="10.42578125" style="274" customWidth="1"/>
    <col min="2309" max="2309" width="11.28515625" style="274" customWidth="1"/>
    <col min="2310" max="2310" width="12.140625" style="274" customWidth="1"/>
    <col min="2311" max="2311" width="26.42578125" style="274" customWidth="1"/>
    <col min="2312" max="2312" width="12.5703125" style="274" bestFit="1" customWidth="1"/>
    <col min="2313" max="2560" width="9.140625" style="274"/>
    <col min="2561" max="2561" width="27.42578125" style="274" bestFit="1" customWidth="1"/>
    <col min="2562" max="2562" width="15.5703125" style="274" bestFit="1" customWidth="1"/>
    <col min="2563" max="2563" width="21.5703125" style="274" bestFit="1" customWidth="1"/>
    <col min="2564" max="2564" width="10.42578125" style="274" customWidth="1"/>
    <col min="2565" max="2565" width="11.28515625" style="274" customWidth="1"/>
    <col min="2566" max="2566" width="12.140625" style="274" customWidth="1"/>
    <col min="2567" max="2567" width="26.42578125" style="274" customWidth="1"/>
    <col min="2568" max="2568" width="12.5703125" style="274" bestFit="1" customWidth="1"/>
    <col min="2569" max="2816" width="9.140625" style="274"/>
    <col min="2817" max="2817" width="27.42578125" style="274" bestFit="1" customWidth="1"/>
    <col min="2818" max="2818" width="15.5703125" style="274" bestFit="1" customWidth="1"/>
    <col min="2819" max="2819" width="21.5703125" style="274" bestFit="1" customWidth="1"/>
    <col min="2820" max="2820" width="10.42578125" style="274" customWidth="1"/>
    <col min="2821" max="2821" width="11.28515625" style="274" customWidth="1"/>
    <col min="2822" max="2822" width="12.140625" style="274" customWidth="1"/>
    <col min="2823" max="2823" width="26.42578125" style="274" customWidth="1"/>
    <col min="2824" max="2824" width="12.5703125" style="274" bestFit="1" customWidth="1"/>
    <col min="2825" max="3072" width="9.140625" style="274"/>
    <col min="3073" max="3073" width="27.42578125" style="274" bestFit="1" customWidth="1"/>
    <col min="3074" max="3074" width="15.5703125" style="274" bestFit="1" customWidth="1"/>
    <col min="3075" max="3075" width="21.5703125" style="274" bestFit="1" customWidth="1"/>
    <col min="3076" max="3076" width="10.42578125" style="274" customWidth="1"/>
    <col min="3077" max="3077" width="11.28515625" style="274" customWidth="1"/>
    <col min="3078" max="3078" width="12.140625" style="274" customWidth="1"/>
    <col min="3079" max="3079" width="26.42578125" style="274" customWidth="1"/>
    <col min="3080" max="3080" width="12.5703125" style="274" bestFit="1" customWidth="1"/>
    <col min="3081" max="3328" width="9.140625" style="274"/>
    <col min="3329" max="3329" width="27.42578125" style="274" bestFit="1" customWidth="1"/>
    <col min="3330" max="3330" width="15.5703125" style="274" bestFit="1" customWidth="1"/>
    <col min="3331" max="3331" width="21.5703125" style="274" bestFit="1" customWidth="1"/>
    <col min="3332" max="3332" width="10.42578125" style="274" customWidth="1"/>
    <col min="3333" max="3333" width="11.28515625" style="274" customWidth="1"/>
    <col min="3334" max="3334" width="12.140625" style="274" customWidth="1"/>
    <col min="3335" max="3335" width="26.42578125" style="274" customWidth="1"/>
    <col min="3336" max="3336" width="12.5703125" style="274" bestFit="1" customWidth="1"/>
    <col min="3337" max="3584" width="9.140625" style="274"/>
    <col min="3585" max="3585" width="27.42578125" style="274" bestFit="1" customWidth="1"/>
    <col min="3586" max="3586" width="15.5703125" style="274" bestFit="1" customWidth="1"/>
    <col min="3587" max="3587" width="21.5703125" style="274" bestFit="1" customWidth="1"/>
    <col min="3588" max="3588" width="10.42578125" style="274" customWidth="1"/>
    <col min="3589" max="3589" width="11.28515625" style="274" customWidth="1"/>
    <col min="3590" max="3590" width="12.140625" style="274" customWidth="1"/>
    <col min="3591" max="3591" width="26.42578125" style="274" customWidth="1"/>
    <col min="3592" max="3592" width="12.5703125" style="274" bestFit="1" customWidth="1"/>
    <col min="3593" max="3840" width="9.140625" style="274"/>
    <col min="3841" max="3841" width="27.42578125" style="274" bestFit="1" customWidth="1"/>
    <col min="3842" max="3842" width="15.5703125" style="274" bestFit="1" customWidth="1"/>
    <col min="3843" max="3843" width="21.5703125" style="274" bestFit="1" customWidth="1"/>
    <col min="3844" max="3844" width="10.42578125" style="274" customWidth="1"/>
    <col min="3845" max="3845" width="11.28515625" style="274" customWidth="1"/>
    <col min="3846" max="3846" width="12.140625" style="274" customWidth="1"/>
    <col min="3847" max="3847" width="26.42578125" style="274" customWidth="1"/>
    <col min="3848" max="3848" width="12.5703125" style="274" bestFit="1" customWidth="1"/>
    <col min="3849" max="4096" width="9.140625" style="274"/>
    <col min="4097" max="4097" width="27.42578125" style="274" bestFit="1" customWidth="1"/>
    <col min="4098" max="4098" width="15.5703125" style="274" bestFit="1" customWidth="1"/>
    <col min="4099" max="4099" width="21.5703125" style="274" bestFit="1" customWidth="1"/>
    <col min="4100" max="4100" width="10.42578125" style="274" customWidth="1"/>
    <col min="4101" max="4101" width="11.28515625" style="274" customWidth="1"/>
    <col min="4102" max="4102" width="12.140625" style="274" customWidth="1"/>
    <col min="4103" max="4103" width="26.42578125" style="274" customWidth="1"/>
    <col min="4104" max="4104" width="12.5703125" style="274" bestFit="1" customWidth="1"/>
    <col min="4105" max="4352" width="9.140625" style="274"/>
    <col min="4353" max="4353" width="27.42578125" style="274" bestFit="1" customWidth="1"/>
    <col min="4354" max="4354" width="15.5703125" style="274" bestFit="1" customWidth="1"/>
    <col min="4355" max="4355" width="21.5703125" style="274" bestFit="1" customWidth="1"/>
    <col min="4356" max="4356" width="10.42578125" style="274" customWidth="1"/>
    <col min="4357" max="4357" width="11.28515625" style="274" customWidth="1"/>
    <col min="4358" max="4358" width="12.140625" style="274" customWidth="1"/>
    <col min="4359" max="4359" width="26.42578125" style="274" customWidth="1"/>
    <col min="4360" max="4360" width="12.5703125" style="274" bestFit="1" customWidth="1"/>
    <col min="4361" max="4608" width="9.140625" style="274"/>
    <col min="4609" max="4609" width="27.42578125" style="274" bestFit="1" customWidth="1"/>
    <col min="4610" max="4610" width="15.5703125" style="274" bestFit="1" customWidth="1"/>
    <col min="4611" max="4611" width="21.5703125" style="274" bestFit="1" customWidth="1"/>
    <col min="4612" max="4612" width="10.42578125" style="274" customWidth="1"/>
    <col min="4613" max="4613" width="11.28515625" style="274" customWidth="1"/>
    <col min="4614" max="4614" width="12.140625" style="274" customWidth="1"/>
    <col min="4615" max="4615" width="26.42578125" style="274" customWidth="1"/>
    <col min="4616" max="4616" width="12.5703125" style="274" bestFit="1" customWidth="1"/>
    <col min="4617" max="4864" width="9.140625" style="274"/>
    <col min="4865" max="4865" width="27.42578125" style="274" bestFit="1" customWidth="1"/>
    <col min="4866" max="4866" width="15.5703125" style="274" bestFit="1" customWidth="1"/>
    <col min="4867" max="4867" width="21.5703125" style="274" bestFit="1" customWidth="1"/>
    <col min="4868" max="4868" width="10.42578125" style="274" customWidth="1"/>
    <col min="4869" max="4869" width="11.28515625" style="274" customWidth="1"/>
    <col min="4870" max="4870" width="12.140625" style="274" customWidth="1"/>
    <col min="4871" max="4871" width="26.42578125" style="274" customWidth="1"/>
    <col min="4872" max="4872" width="12.5703125" style="274" bestFit="1" customWidth="1"/>
    <col min="4873" max="5120" width="9.140625" style="274"/>
    <col min="5121" max="5121" width="27.42578125" style="274" bestFit="1" customWidth="1"/>
    <col min="5122" max="5122" width="15.5703125" style="274" bestFit="1" customWidth="1"/>
    <col min="5123" max="5123" width="21.5703125" style="274" bestFit="1" customWidth="1"/>
    <col min="5124" max="5124" width="10.42578125" style="274" customWidth="1"/>
    <col min="5125" max="5125" width="11.28515625" style="274" customWidth="1"/>
    <col min="5126" max="5126" width="12.140625" style="274" customWidth="1"/>
    <col min="5127" max="5127" width="26.42578125" style="274" customWidth="1"/>
    <col min="5128" max="5128" width="12.5703125" style="274" bestFit="1" customWidth="1"/>
    <col min="5129" max="5376" width="9.140625" style="274"/>
    <col min="5377" max="5377" width="27.42578125" style="274" bestFit="1" customWidth="1"/>
    <col min="5378" max="5378" width="15.5703125" style="274" bestFit="1" customWidth="1"/>
    <col min="5379" max="5379" width="21.5703125" style="274" bestFit="1" customWidth="1"/>
    <col min="5380" max="5380" width="10.42578125" style="274" customWidth="1"/>
    <col min="5381" max="5381" width="11.28515625" style="274" customWidth="1"/>
    <col min="5382" max="5382" width="12.140625" style="274" customWidth="1"/>
    <col min="5383" max="5383" width="26.42578125" style="274" customWidth="1"/>
    <col min="5384" max="5384" width="12.5703125" style="274" bestFit="1" customWidth="1"/>
    <col min="5385" max="5632" width="9.140625" style="274"/>
    <col min="5633" max="5633" width="27.42578125" style="274" bestFit="1" customWidth="1"/>
    <col min="5634" max="5634" width="15.5703125" style="274" bestFit="1" customWidth="1"/>
    <col min="5635" max="5635" width="21.5703125" style="274" bestFit="1" customWidth="1"/>
    <col min="5636" max="5636" width="10.42578125" style="274" customWidth="1"/>
    <col min="5637" max="5637" width="11.28515625" style="274" customWidth="1"/>
    <col min="5638" max="5638" width="12.140625" style="274" customWidth="1"/>
    <col min="5639" max="5639" width="26.42578125" style="274" customWidth="1"/>
    <col min="5640" max="5640" width="12.5703125" style="274" bestFit="1" customWidth="1"/>
    <col min="5641" max="5888" width="9.140625" style="274"/>
    <col min="5889" max="5889" width="27.42578125" style="274" bestFit="1" customWidth="1"/>
    <col min="5890" max="5890" width="15.5703125" style="274" bestFit="1" customWidth="1"/>
    <col min="5891" max="5891" width="21.5703125" style="274" bestFit="1" customWidth="1"/>
    <col min="5892" max="5892" width="10.42578125" style="274" customWidth="1"/>
    <col min="5893" max="5893" width="11.28515625" style="274" customWidth="1"/>
    <col min="5894" max="5894" width="12.140625" style="274" customWidth="1"/>
    <col min="5895" max="5895" width="26.42578125" style="274" customWidth="1"/>
    <col min="5896" max="5896" width="12.5703125" style="274" bestFit="1" customWidth="1"/>
    <col min="5897" max="6144" width="9.140625" style="274"/>
    <col min="6145" max="6145" width="27.42578125" style="274" bestFit="1" customWidth="1"/>
    <col min="6146" max="6146" width="15.5703125" style="274" bestFit="1" customWidth="1"/>
    <col min="6147" max="6147" width="21.5703125" style="274" bestFit="1" customWidth="1"/>
    <col min="6148" max="6148" width="10.42578125" style="274" customWidth="1"/>
    <col min="6149" max="6149" width="11.28515625" style="274" customWidth="1"/>
    <col min="6150" max="6150" width="12.140625" style="274" customWidth="1"/>
    <col min="6151" max="6151" width="26.42578125" style="274" customWidth="1"/>
    <col min="6152" max="6152" width="12.5703125" style="274" bestFit="1" customWidth="1"/>
    <col min="6153" max="6400" width="9.140625" style="274"/>
    <col min="6401" max="6401" width="27.42578125" style="274" bestFit="1" customWidth="1"/>
    <col min="6402" max="6402" width="15.5703125" style="274" bestFit="1" customWidth="1"/>
    <col min="6403" max="6403" width="21.5703125" style="274" bestFit="1" customWidth="1"/>
    <col min="6404" max="6404" width="10.42578125" style="274" customWidth="1"/>
    <col min="6405" max="6405" width="11.28515625" style="274" customWidth="1"/>
    <col min="6406" max="6406" width="12.140625" style="274" customWidth="1"/>
    <col min="6407" max="6407" width="26.42578125" style="274" customWidth="1"/>
    <col min="6408" max="6408" width="12.5703125" style="274" bestFit="1" customWidth="1"/>
    <col min="6409" max="6656" width="9.140625" style="274"/>
    <col min="6657" max="6657" width="27.42578125" style="274" bestFit="1" customWidth="1"/>
    <col min="6658" max="6658" width="15.5703125" style="274" bestFit="1" customWidth="1"/>
    <col min="6659" max="6659" width="21.5703125" style="274" bestFit="1" customWidth="1"/>
    <col min="6660" max="6660" width="10.42578125" style="274" customWidth="1"/>
    <col min="6661" max="6661" width="11.28515625" style="274" customWidth="1"/>
    <col min="6662" max="6662" width="12.140625" style="274" customWidth="1"/>
    <col min="6663" max="6663" width="26.42578125" style="274" customWidth="1"/>
    <col min="6664" max="6664" width="12.5703125" style="274" bestFit="1" customWidth="1"/>
    <col min="6665" max="6912" width="9.140625" style="274"/>
    <col min="6913" max="6913" width="27.42578125" style="274" bestFit="1" customWidth="1"/>
    <col min="6914" max="6914" width="15.5703125" style="274" bestFit="1" customWidth="1"/>
    <col min="6915" max="6915" width="21.5703125" style="274" bestFit="1" customWidth="1"/>
    <col min="6916" max="6916" width="10.42578125" style="274" customWidth="1"/>
    <col min="6917" max="6917" width="11.28515625" style="274" customWidth="1"/>
    <col min="6918" max="6918" width="12.140625" style="274" customWidth="1"/>
    <col min="6919" max="6919" width="26.42578125" style="274" customWidth="1"/>
    <col min="6920" max="6920" width="12.5703125" style="274" bestFit="1" customWidth="1"/>
    <col min="6921" max="7168" width="9.140625" style="274"/>
    <col min="7169" max="7169" width="27.42578125" style="274" bestFit="1" customWidth="1"/>
    <col min="7170" max="7170" width="15.5703125" style="274" bestFit="1" customWidth="1"/>
    <col min="7171" max="7171" width="21.5703125" style="274" bestFit="1" customWidth="1"/>
    <col min="7172" max="7172" width="10.42578125" style="274" customWidth="1"/>
    <col min="7173" max="7173" width="11.28515625" style="274" customWidth="1"/>
    <col min="7174" max="7174" width="12.140625" style="274" customWidth="1"/>
    <col min="7175" max="7175" width="26.42578125" style="274" customWidth="1"/>
    <col min="7176" max="7176" width="12.5703125" style="274" bestFit="1" customWidth="1"/>
    <col min="7177" max="7424" width="9.140625" style="274"/>
    <col min="7425" max="7425" width="27.42578125" style="274" bestFit="1" customWidth="1"/>
    <col min="7426" max="7426" width="15.5703125" style="274" bestFit="1" customWidth="1"/>
    <col min="7427" max="7427" width="21.5703125" style="274" bestFit="1" customWidth="1"/>
    <col min="7428" max="7428" width="10.42578125" style="274" customWidth="1"/>
    <col min="7429" max="7429" width="11.28515625" style="274" customWidth="1"/>
    <col min="7430" max="7430" width="12.140625" style="274" customWidth="1"/>
    <col min="7431" max="7431" width="26.42578125" style="274" customWidth="1"/>
    <col min="7432" max="7432" width="12.5703125" style="274" bestFit="1" customWidth="1"/>
    <col min="7433" max="7680" width="9.140625" style="274"/>
    <col min="7681" max="7681" width="27.42578125" style="274" bestFit="1" customWidth="1"/>
    <col min="7682" max="7682" width="15.5703125" style="274" bestFit="1" customWidth="1"/>
    <col min="7683" max="7683" width="21.5703125" style="274" bestFit="1" customWidth="1"/>
    <col min="7684" max="7684" width="10.42578125" style="274" customWidth="1"/>
    <col min="7685" max="7685" width="11.28515625" style="274" customWidth="1"/>
    <col min="7686" max="7686" width="12.140625" style="274" customWidth="1"/>
    <col min="7687" max="7687" width="26.42578125" style="274" customWidth="1"/>
    <col min="7688" max="7688" width="12.5703125" style="274" bestFit="1" customWidth="1"/>
    <col min="7689" max="7936" width="9.140625" style="274"/>
    <col min="7937" max="7937" width="27.42578125" style="274" bestFit="1" customWidth="1"/>
    <col min="7938" max="7938" width="15.5703125" style="274" bestFit="1" customWidth="1"/>
    <col min="7939" max="7939" width="21.5703125" style="274" bestFit="1" customWidth="1"/>
    <col min="7940" max="7940" width="10.42578125" style="274" customWidth="1"/>
    <col min="7941" max="7941" width="11.28515625" style="274" customWidth="1"/>
    <col min="7942" max="7942" width="12.140625" style="274" customWidth="1"/>
    <col min="7943" max="7943" width="26.42578125" style="274" customWidth="1"/>
    <col min="7944" max="7944" width="12.5703125" style="274" bestFit="1" customWidth="1"/>
    <col min="7945" max="8192" width="9.140625" style="274"/>
    <col min="8193" max="8193" width="27.42578125" style="274" bestFit="1" customWidth="1"/>
    <col min="8194" max="8194" width="15.5703125" style="274" bestFit="1" customWidth="1"/>
    <col min="8195" max="8195" width="21.5703125" style="274" bestFit="1" customWidth="1"/>
    <col min="8196" max="8196" width="10.42578125" style="274" customWidth="1"/>
    <col min="8197" max="8197" width="11.28515625" style="274" customWidth="1"/>
    <col min="8198" max="8198" width="12.140625" style="274" customWidth="1"/>
    <col min="8199" max="8199" width="26.42578125" style="274" customWidth="1"/>
    <col min="8200" max="8200" width="12.5703125" style="274" bestFit="1" customWidth="1"/>
    <col min="8201" max="8448" width="9.140625" style="274"/>
    <col min="8449" max="8449" width="27.42578125" style="274" bestFit="1" customWidth="1"/>
    <col min="8450" max="8450" width="15.5703125" style="274" bestFit="1" customWidth="1"/>
    <col min="8451" max="8451" width="21.5703125" style="274" bestFit="1" customWidth="1"/>
    <col min="8452" max="8452" width="10.42578125" style="274" customWidth="1"/>
    <col min="8453" max="8453" width="11.28515625" style="274" customWidth="1"/>
    <col min="8454" max="8454" width="12.140625" style="274" customWidth="1"/>
    <col min="8455" max="8455" width="26.42578125" style="274" customWidth="1"/>
    <col min="8456" max="8456" width="12.5703125" style="274" bestFit="1" customWidth="1"/>
    <col min="8457" max="8704" width="9.140625" style="274"/>
    <col min="8705" max="8705" width="27.42578125" style="274" bestFit="1" customWidth="1"/>
    <col min="8706" max="8706" width="15.5703125" style="274" bestFit="1" customWidth="1"/>
    <col min="8707" max="8707" width="21.5703125" style="274" bestFit="1" customWidth="1"/>
    <col min="8708" max="8708" width="10.42578125" style="274" customWidth="1"/>
    <col min="8709" max="8709" width="11.28515625" style="274" customWidth="1"/>
    <col min="8710" max="8710" width="12.140625" style="274" customWidth="1"/>
    <col min="8711" max="8711" width="26.42578125" style="274" customWidth="1"/>
    <col min="8712" max="8712" width="12.5703125" style="274" bestFit="1" customWidth="1"/>
    <col min="8713" max="8960" width="9.140625" style="274"/>
    <col min="8961" max="8961" width="27.42578125" style="274" bestFit="1" customWidth="1"/>
    <col min="8962" max="8962" width="15.5703125" style="274" bestFit="1" customWidth="1"/>
    <col min="8963" max="8963" width="21.5703125" style="274" bestFit="1" customWidth="1"/>
    <col min="8964" max="8964" width="10.42578125" style="274" customWidth="1"/>
    <col min="8965" max="8965" width="11.28515625" style="274" customWidth="1"/>
    <col min="8966" max="8966" width="12.140625" style="274" customWidth="1"/>
    <col min="8967" max="8967" width="26.42578125" style="274" customWidth="1"/>
    <col min="8968" max="8968" width="12.5703125" style="274" bestFit="1" customWidth="1"/>
    <col min="8969" max="9216" width="9.140625" style="274"/>
    <col min="9217" max="9217" width="27.42578125" style="274" bestFit="1" customWidth="1"/>
    <col min="9218" max="9218" width="15.5703125" style="274" bestFit="1" customWidth="1"/>
    <col min="9219" max="9219" width="21.5703125" style="274" bestFit="1" customWidth="1"/>
    <col min="9220" max="9220" width="10.42578125" style="274" customWidth="1"/>
    <col min="9221" max="9221" width="11.28515625" style="274" customWidth="1"/>
    <col min="9222" max="9222" width="12.140625" style="274" customWidth="1"/>
    <col min="9223" max="9223" width="26.42578125" style="274" customWidth="1"/>
    <col min="9224" max="9224" width="12.5703125" style="274" bestFit="1" customWidth="1"/>
    <col min="9225" max="9472" width="9.140625" style="274"/>
    <col min="9473" max="9473" width="27.42578125" style="274" bestFit="1" customWidth="1"/>
    <col min="9474" max="9474" width="15.5703125" style="274" bestFit="1" customWidth="1"/>
    <col min="9475" max="9475" width="21.5703125" style="274" bestFit="1" customWidth="1"/>
    <col min="9476" max="9476" width="10.42578125" style="274" customWidth="1"/>
    <col min="9477" max="9477" width="11.28515625" style="274" customWidth="1"/>
    <col min="9478" max="9478" width="12.140625" style="274" customWidth="1"/>
    <col min="9479" max="9479" width="26.42578125" style="274" customWidth="1"/>
    <col min="9480" max="9480" width="12.5703125" style="274" bestFit="1" customWidth="1"/>
    <col min="9481" max="9728" width="9.140625" style="274"/>
    <col min="9729" max="9729" width="27.42578125" style="274" bestFit="1" customWidth="1"/>
    <col min="9730" max="9730" width="15.5703125" style="274" bestFit="1" customWidth="1"/>
    <col min="9731" max="9731" width="21.5703125" style="274" bestFit="1" customWidth="1"/>
    <col min="9732" max="9732" width="10.42578125" style="274" customWidth="1"/>
    <col min="9733" max="9733" width="11.28515625" style="274" customWidth="1"/>
    <col min="9734" max="9734" width="12.140625" style="274" customWidth="1"/>
    <col min="9735" max="9735" width="26.42578125" style="274" customWidth="1"/>
    <col min="9736" max="9736" width="12.5703125" style="274" bestFit="1" customWidth="1"/>
    <col min="9737" max="9984" width="9.140625" style="274"/>
    <col min="9985" max="9985" width="27.42578125" style="274" bestFit="1" customWidth="1"/>
    <col min="9986" max="9986" width="15.5703125" style="274" bestFit="1" customWidth="1"/>
    <col min="9987" max="9987" width="21.5703125" style="274" bestFit="1" customWidth="1"/>
    <col min="9988" max="9988" width="10.42578125" style="274" customWidth="1"/>
    <col min="9989" max="9989" width="11.28515625" style="274" customWidth="1"/>
    <col min="9990" max="9990" width="12.140625" style="274" customWidth="1"/>
    <col min="9991" max="9991" width="26.42578125" style="274" customWidth="1"/>
    <col min="9992" max="9992" width="12.5703125" style="274" bestFit="1" customWidth="1"/>
    <col min="9993" max="10240" width="9.140625" style="274"/>
    <col min="10241" max="10241" width="27.42578125" style="274" bestFit="1" customWidth="1"/>
    <col min="10242" max="10242" width="15.5703125" style="274" bestFit="1" customWidth="1"/>
    <col min="10243" max="10243" width="21.5703125" style="274" bestFit="1" customWidth="1"/>
    <col min="10244" max="10244" width="10.42578125" style="274" customWidth="1"/>
    <col min="10245" max="10245" width="11.28515625" style="274" customWidth="1"/>
    <col min="10246" max="10246" width="12.140625" style="274" customWidth="1"/>
    <col min="10247" max="10247" width="26.42578125" style="274" customWidth="1"/>
    <col min="10248" max="10248" width="12.5703125" style="274" bestFit="1" customWidth="1"/>
    <col min="10249" max="10496" width="9.140625" style="274"/>
    <col min="10497" max="10497" width="27.42578125" style="274" bestFit="1" customWidth="1"/>
    <col min="10498" max="10498" width="15.5703125" style="274" bestFit="1" customWidth="1"/>
    <col min="10499" max="10499" width="21.5703125" style="274" bestFit="1" customWidth="1"/>
    <col min="10500" max="10500" width="10.42578125" style="274" customWidth="1"/>
    <col min="10501" max="10501" width="11.28515625" style="274" customWidth="1"/>
    <col min="10502" max="10502" width="12.140625" style="274" customWidth="1"/>
    <col min="10503" max="10503" width="26.42578125" style="274" customWidth="1"/>
    <col min="10504" max="10504" width="12.5703125" style="274" bestFit="1" customWidth="1"/>
    <col min="10505" max="10752" width="9.140625" style="274"/>
    <col min="10753" max="10753" width="27.42578125" style="274" bestFit="1" customWidth="1"/>
    <col min="10754" max="10754" width="15.5703125" style="274" bestFit="1" customWidth="1"/>
    <col min="10755" max="10755" width="21.5703125" style="274" bestFit="1" customWidth="1"/>
    <col min="10756" max="10756" width="10.42578125" style="274" customWidth="1"/>
    <col min="10757" max="10757" width="11.28515625" style="274" customWidth="1"/>
    <col min="10758" max="10758" width="12.140625" style="274" customWidth="1"/>
    <col min="10759" max="10759" width="26.42578125" style="274" customWidth="1"/>
    <col min="10760" max="10760" width="12.5703125" style="274" bestFit="1" customWidth="1"/>
    <col min="10761" max="11008" width="9.140625" style="274"/>
    <col min="11009" max="11009" width="27.42578125" style="274" bestFit="1" customWidth="1"/>
    <col min="11010" max="11010" width="15.5703125" style="274" bestFit="1" customWidth="1"/>
    <col min="11011" max="11011" width="21.5703125" style="274" bestFit="1" customWidth="1"/>
    <col min="11012" max="11012" width="10.42578125" style="274" customWidth="1"/>
    <col min="11013" max="11013" width="11.28515625" style="274" customWidth="1"/>
    <col min="11014" max="11014" width="12.140625" style="274" customWidth="1"/>
    <col min="11015" max="11015" width="26.42578125" style="274" customWidth="1"/>
    <col min="11016" max="11016" width="12.5703125" style="274" bestFit="1" customWidth="1"/>
    <col min="11017" max="11264" width="9.140625" style="274"/>
    <col min="11265" max="11265" width="27.42578125" style="274" bestFit="1" customWidth="1"/>
    <col min="11266" max="11266" width="15.5703125" style="274" bestFit="1" customWidth="1"/>
    <col min="11267" max="11267" width="21.5703125" style="274" bestFit="1" customWidth="1"/>
    <col min="11268" max="11268" width="10.42578125" style="274" customWidth="1"/>
    <col min="11269" max="11269" width="11.28515625" style="274" customWidth="1"/>
    <col min="11270" max="11270" width="12.140625" style="274" customWidth="1"/>
    <col min="11271" max="11271" width="26.42578125" style="274" customWidth="1"/>
    <col min="11272" max="11272" width="12.5703125" style="274" bestFit="1" customWidth="1"/>
    <col min="11273" max="11520" width="9.140625" style="274"/>
    <col min="11521" max="11521" width="27.42578125" style="274" bestFit="1" customWidth="1"/>
    <col min="11522" max="11522" width="15.5703125" style="274" bestFit="1" customWidth="1"/>
    <col min="11523" max="11523" width="21.5703125" style="274" bestFit="1" customWidth="1"/>
    <col min="11524" max="11524" width="10.42578125" style="274" customWidth="1"/>
    <col min="11525" max="11525" width="11.28515625" style="274" customWidth="1"/>
    <col min="11526" max="11526" width="12.140625" style="274" customWidth="1"/>
    <col min="11527" max="11527" width="26.42578125" style="274" customWidth="1"/>
    <col min="11528" max="11528" width="12.5703125" style="274" bestFit="1" customWidth="1"/>
    <col min="11529" max="11776" width="9.140625" style="274"/>
    <col min="11777" max="11777" width="27.42578125" style="274" bestFit="1" customWidth="1"/>
    <col min="11778" max="11778" width="15.5703125" style="274" bestFit="1" customWidth="1"/>
    <col min="11779" max="11779" width="21.5703125" style="274" bestFit="1" customWidth="1"/>
    <col min="11780" max="11780" width="10.42578125" style="274" customWidth="1"/>
    <col min="11781" max="11781" width="11.28515625" style="274" customWidth="1"/>
    <col min="11782" max="11782" width="12.140625" style="274" customWidth="1"/>
    <col min="11783" max="11783" width="26.42578125" style="274" customWidth="1"/>
    <col min="11784" max="11784" width="12.5703125" style="274" bestFit="1" customWidth="1"/>
    <col min="11785" max="12032" width="9.140625" style="274"/>
    <col min="12033" max="12033" width="27.42578125" style="274" bestFit="1" customWidth="1"/>
    <col min="12034" max="12034" width="15.5703125" style="274" bestFit="1" customWidth="1"/>
    <col min="12035" max="12035" width="21.5703125" style="274" bestFit="1" customWidth="1"/>
    <col min="12036" max="12036" width="10.42578125" style="274" customWidth="1"/>
    <col min="12037" max="12037" width="11.28515625" style="274" customWidth="1"/>
    <col min="12038" max="12038" width="12.140625" style="274" customWidth="1"/>
    <col min="12039" max="12039" width="26.42578125" style="274" customWidth="1"/>
    <col min="12040" max="12040" width="12.5703125" style="274" bestFit="1" customWidth="1"/>
    <col min="12041" max="12288" width="9.140625" style="274"/>
    <col min="12289" max="12289" width="27.42578125" style="274" bestFit="1" customWidth="1"/>
    <col min="12290" max="12290" width="15.5703125" style="274" bestFit="1" customWidth="1"/>
    <col min="12291" max="12291" width="21.5703125" style="274" bestFit="1" customWidth="1"/>
    <col min="12292" max="12292" width="10.42578125" style="274" customWidth="1"/>
    <col min="12293" max="12293" width="11.28515625" style="274" customWidth="1"/>
    <col min="12294" max="12294" width="12.140625" style="274" customWidth="1"/>
    <col min="12295" max="12295" width="26.42578125" style="274" customWidth="1"/>
    <col min="12296" max="12296" width="12.5703125" style="274" bestFit="1" customWidth="1"/>
    <col min="12297" max="12544" width="9.140625" style="274"/>
    <col min="12545" max="12545" width="27.42578125" style="274" bestFit="1" customWidth="1"/>
    <col min="12546" max="12546" width="15.5703125" style="274" bestFit="1" customWidth="1"/>
    <col min="12547" max="12547" width="21.5703125" style="274" bestFit="1" customWidth="1"/>
    <col min="12548" max="12548" width="10.42578125" style="274" customWidth="1"/>
    <col min="12549" max="12549" width="11.28515625" style="274" customWidth="1"/>
    <col min="12550" max="12550" width="12.140625" style="274" customWidth="1"/>
    <col min="12551" max="12551" width="26.42578125" style="274" customWidth="1"/>
    <col min="12552" max="12552" width="12.5703125" style="274" bestFit="1" customWidth="1"/>
    <col min="12553" max="12800" width="9.140625" style="274"/>
    <col min="12801" max="12801" width="27.42578125" style="274" bestFit="1" customWidth="1"/>
    <col min="12802" max="12802" width="15.5703125" style="274" bestFit="1" customWidth="1"/>
    <col min="12803" max="12803" width="21.5703125" style="274" bestFit="1" customWidth="1"/>
    <col min="12804" max="12804" width="10.42578125" style="274" customWidth="1"/>
    <col min="12805" max="12805" width="11.28515625" style="274" customWidth="1"/>
    <col min="12806" max="12806" width="12.140625" style="274" customWidth="1"/>
    <col min="12807" max="12807" width="26.42578125" style="274" customWidth="1"/>
    <col min="12808" max="12808" width="12.5703125" style="274" bestFit="1" customWidth="1"/>
    <col min="12809" max="13056" width="9.140625" style="274"/>
    <col min="13057" max="13057" width="27.42578125" style="274" bestFit="1" customWidth="1"/>
    <col min="13058" max="13058" width="15.5703125" style="274" bestFit="1" customWidth="1"/>
    <col min="13059" max="13059" width="21.5703125" style="274" bestFit="1" customWidth="1"/>
    <col min="13060" max="13060" width="10.42578125" style="274" customWidth="1"/>
    <col min="13061" max="13061" width="11.28515625" style="274" customWidth="1"/>
    <col min="13062" max="13062" width="12.140625" style="274" customWidth="1"/>
    <col min="13063" max="13063" width="26.42578125" style="274" customWidth="1"/>
    <col min="13064" max="13064" width="12.5703125" style="274" bestFit="1" customWidth="1"/>
    <col min="13065" max="13312" width="9.140625" style="274"/>
    <col min="13313" max="13313" width="27.42578125" style="274" bestFit="1" customWidth="1"/>
    <col min="13314" max="13314" width="15.5703125" style="274" bestFit="1" customWidth="1"/>
    <col min="13315" max="13315" width="21.5703125" style="274" bestFit="1" customWidth="1"/>
    <col min="13316" max="13316" width="10.42578125" style="274" customWidth="1"/>
    <col min="13317" max="13317" width="11.28515625" style="274" customWidth="1"/>
    <col min="13318" max="13318" width="12.140625" style="274" customWidth="1"/>
    <col min="13319" max="13319" width="26.42578125" style="274" customWidth="1"/>
    <col min="13320" max="13320" width="12.5703125" style="274" bestFit="1" customWidth="1"/>
    <col min="13321" max="13568" width="9.140625" style="274"/>
    <col min="13569" max="13569" width="27.42578125" style="274" bestFit="1" customWidth="1"/>
    <col min="13570" max="13570" width="15.5703125" style="274" bestFit="1" customWidth="1"/>
    <col min="13571" max="13571" width="21.5703125" style="274" bestFit="1" customWidth="1"/>
    <col min="13572" max="13572" width="10.42578125" style="274" customWidth="1"/>
    <col min="13573" max="13573" width="11.28515625" style="274" customWidth="1"/>
    <col min="13574" max="13574" width="12.140625" style="274" customWidth="1"/>
    <col min="13575" max="13575" width="26.42578125" style="274" customWidth="1"/>
    <col min="13576" max="13576" width="12.5703125" style="274" bestFit="1" customWidth="1"/>
    <col min="13577" max="13824" width="9.140625" style="274"/>
    <col min="13825" max="13825" width="27.42578125" style="274" bestFit="1" customWidth="1"/>
    <col min="13826" max="13826" width="15.5703125" style="274" bestFit="1" customWidth="1"/>
    <col min="13827" max="13827" width="21.5703125" style="274" bestFit="1" customWidth="1"/>
    <col min="13828" max="13828" width="10.42578125" style="274" customWidth="1"/>
    <col min="13829" max="13829" width="11.28515625" style="274" customWidth="1"/>
    <col min="13830" max="13830" width="12.140625" style="274" customWidth="1"/>
    <col min="13831" max="13831" width="26.42578125" style="274" customWidth="1"/>
    <col min="13832" max="13832" width="12.5703125" style="274" bestFit="1" customWidth="1"/>
    <col min="13833" max="14080" width="9.140625" style="274"/>
    <col min="14081" max="14081" width="27.42578125" style="274" bestFit="1" customWidth="1"/>
    <col min="14082" max="14082" width="15.5703125" style="274" bestFit="1" customWidth="1"/>
    <col min="14083" max="14083" width="21.5703125" style="274" bestFit="1" customWidth="1"/>
    <col min="14084" max="14084" width="10.42578125" style="274" customWidth="1"/>
    <col min="14085" max="14085" width="11.28515625" style="274" customWidth="1"/>
    <col min="14086" max="14086" width="12.140625" style="274" customWidth="1"/>
    <col min="14087" max="14087" width="26.42578125" style="274" customWidth="1"/>
    <col min="14088" max="14088" width="12.5703125" style="274" bestFit="1" customWidth="1"/>
    <col min="14089" max="14336" width="9.140625" style="274"/>
    <col min="14337" max="14337" width="27.42578125" style="274" bestFit="1" customWidth="1"/>
    <col min="14338" max="14338" width="15.5703125" style="274" bestFit="1" customWidth="1"/>
    <col min="14339" max="14339" width="21.5703125" style="274" bestFit="1" customWidth="1"/>
    <col min="14340" max="14340" width="10.42578125" style="274" customWidth="1"/>
    <col min="14341" max="14341" width="11.28515625" style="274" customWidth="1"/>
    <col min="14342" max="14342" width="12.140625" style="274" customWidth="1"/>
    <col min="14343" max="14343" width="26.42578125" style="274" customWidth="1"/>
    <col min="14344" max="14344" width="12.5703125" style="274" bestFit="1" customWidth="1"/>
    <col min="14345" max="14592" width="9.140625" style="274"/>
    <col min="14593" max="14593" width="27.42578125" style="274" bestFit="1" customWidth="1"/>
    <col min="14594" max="14594" width="15.5703125" style="274" bestFit="1" customWidth="1"/>
    <col min="14595" max="14595" width="21.5703125" style="274" bestFit="1" customWidth="1"/>
    <col min="14596" max="14596" width="10.42578125" style="274" customWidth="1"/>
    <col min="14597" max="14597" width="11.28515625" style="274" customWidth="1"/>
    <col min="14598" max="14598" width="12.140625" style="274" customWidth="1"/>
    <col min="14599" max="14599" width="26.42578125" style="274" customWidth="1"/>
    <col min="14600" max="14600" width="12.5703125" style="274" bestFit="1" customWidth="1"/>
    <col min="14601" max="14848" width="9.140625" style="274"/>
    <col min="14849" max="14849" width="27.42578125" style="274" bestFit="1" customWidth="1"/>
    <col min="14850" max="14850" width="15.5703125" style="274" bestFit="1" customWidth="1"/>
    <col min="14851" max="14851" width="21.5703125" style="274" bestFit="1" customWidth="1"/>
    <col min="14852" max="14852" width="10.42578125" style="274" customWidth="1"/>
    <col min="14853" max="14853" width="11.28515625" style="274" customWidth="1"/>
    <col min="14854" max="14854" width="12.140625" style="274" customWidth="1"/>
    <col min="14855" max="14855" width="26.42578125" style="274" customWidth="1"/>
    <col min="14856" max="14856" width="12.5703125" style="274" bestFit="1" customWidth="1"/>
    <col min="14857" max="15104" width="9.140625" style="274"/>
    <col min="15105" max="15105" width="27.42578125" style="274" bestFit="1" customWidth="1"/>
    <col min="15106" max="15106" width="15.5703125" style="274" bestFit="1" customWidth="1"/>
    <col min="15107" max="15107" width="21.5703125" style="274" bestFit="1" customWidth="1"/>
    <col min="15108" max="15108" width="10.42578125" style="274" customWidth="1"/>
    <col min="15109" max="15109" width="11.28515625" style="274" customWidth="1"/>
    <col min="15110" max="15110" width="12.140625" style="274" customWidth="1"/>
    <col min="15111" max="15111" width="26.42578125" style="274" customWidth="1"/>
    <col min="15112" max="15112" width="12.5703125" style="274" bestFit="1" customWidth="1"/>
    <col min="15113" max="15360" width="9.140625" style="274"/>
    <col min="15361" max="15361" width="27.42578125" style="274" bestFit="1" customWidth="1"/>
    <col min="15362" max="15362" width="15.5703125" style="274" bestFit="1" customWidth="1"/>
    <col min="15363" max="15363" width="21.5703125" style="274" bestFit="1" customWidth="1"/>
    <col min="15364" max="15364" width="10.42578125" style="274" customWidth="1"/>
    <col min="15365" max="15365" width="11.28515625" style="274" customWidth="1"/>
    <col min="15366" max="15366" width="12.140625" style="274" customWidth="1"/>
    <col min="15367" max="15367" width="26.42578125" style="274" customWidth="1"/>
    <col min="15368" max="15368" width="12.5703125" style="274" bestFit="1" customWidth="1"/>
    <col min="15369" max="15616" width="9.140625" style="274"/>
    <col min="15617" max="15617" width="27.42578125" style="274" bestFit="1" customWidth="1"/>
    <col min="15618" max="15618" width="15.5703125" style="274" bestFit="1" customWidth="1"/>
    <col min="15619" max="15619" width="21.5703125" style="274" bestFit="1" customWidth="1"/>
    <col min="15620" max="15620" width="10.42578125" style="274" customWidth="1"/>
    <col min="15621" max="15621" width="11.28515625" style="274" customWidth="1"/>
    <col min="15622" max="15622" width="12.140625" style="274" customWidth="1"/>
    <col min="15623" max="15623" width="26.42578125" style="274" customWidth="1"/>
    <col min="15624" max="15624" width="12.5703125" style="274" bestFit="1" customWidth="1"/>
    <col min="15625" max="15872" width="9.140625" style="274"/>
    <col min="15873" max="15873" width="27.42578125" style="274" bestFit="1" customWidth="1"/>
    <col min="15874" max="15874" width="15.5703125" style="274" bestFit="1" customWidth="1"/>
    <col min="15875" max="15875" width="21.5703125" style="274" bestFit="1" customWidth="1"/>
    <col min="15876" max="15876" width="10.42578125" style="274" customWidth="1"/>
    <col min="15877" max="15877" width="11.28515625" style="274" customWidth="1"/>
    <col min="15878" max="15878" width="12.140625" style="274" customWidth="1"/>
    <col min="15879" max="15879" width="26.42578125" style="274" customWidth="1"/>
    <col min="15880" max="15880" width="12.5703125" style="274" bestFit="1" customWidth="1"/>
    <col min="15881" max="16128" width="9.140625" style="274"/>
    <col min="16129" max="16129" width="27.42578125" style="274" bestFit="1" customWidth="1"/>
    <col min="16130" max="16130" width="15.5703125" style="274" bestFit="1" customWidth="1"/>
    <col min="16131" max="16131" width="21.5703125" style="274" bestFit="1" customWidth="1"/>
    <col min="16132" max="16132" width="10.42578125" style="274" customWidth="1"/>
    <col min="16133" max="16133" width="11.28515625" style="274" customWidth="1"/>
    <col min="16134" max="16134" width="12.140625" style="274" customWidth="1"/>
    <col min="16135" max="16135" width="26.42578125" style="274" customWidth="1"/>
    <col min="16136" max="16136" width="12.5703125" style="274" bestFit="1" customWidth="1"/>
    <col min="16137" max="16384" width="9.140625" style="274"/>
  </cols>
  <sheetData>
    <row r="1" spans="1:8" s="263" customFormat="1" ht="33.6" customHeight="1" thickBot="1" x14ac:dyDescent="0.25">
      <c r="A1" s="778" t="s">
        <v>850</v>
      </c>
      <c r="B1" s="779"/>
      <c r="C1" s="779"/>
      <c r="D1" s="779"/>
      <c r="E1" s="779"/>
      <c r="F1" s="779"/>
      <c r="G1" s="780"/>
    </row>
    <row r="2" spans="1:8" s="269" customFormat="1" ht="38.25" x14ac:dyDescent="0.2">
      <c r="A2" s="264" t="s">
        <v>851</v>
      </c>
      <c r="B2" s="265" t="s">
        <v>852</v>
      </c>
      <c r="C2" s="265" t="s">
        <v>853</v>
      </c>
      <c r="D2" s="266" t="s">
        <v>1033</v>
      </c>
      <c r="E2" s="267" t="s">
        <v>890</v>
      </c>
      <c r="F2" s="265" t="s">
        <v>854</v>
      </c>
      <c r="G2" s="268" t="s">
        <v>855</v>
      </c>
    </row>
    <row r="3" spans="1:8" x14ac:dyDescent="0.2">
      <c r="A3" s="270"/>
      <c r="B3" s="271"/>
      <c r="C3" s="271"/>
      <c r="D3" s="272"/>
      <c r="E3" s="272"/>
      <c r="F3" s="272"/>
      <c r="G3" s="273"/>
    </row>
    <row r="4" spans="1:8" x14ac:dyDescent="0.2">
      <c r="A4" s="275" t="s">
        <v>856</v>
      </c>
      <c r="B4" s="276"/>
      <c r="C4" s="276"/>
      <c r="D4" s="272"/>
      <c r="E4" s="272"/>
      <c r="F4" s="272"/>
      <c r="G4" s="277"/>
    </row>
    <row r="5" spans="1:8" x14ac:dyDescent="0.2">
      <c r="A5" s="275"/>
      <c r="B5" s="276"/>
      <c r="C5" s="276"/>
      <c r="D5" s="272"/>
      <c r="E5" s="272"/>
      <c r="F5" s="272"/>
      <c r="G5" s="277"/>
    </row>
    <row r="6" spans="1:8" ht="25.5" x14ac:dyDescent="0.2">
      <c r="A6" s="270" t="s">
        <v>857</v>
      </c>
      <c r="B6" s="278" t="s">
        <v>858</v>
      </c>
      <c r="C6" s="278" t="s">
        <v>859</v>
      </c>
      <c r="D6" s="272">
        <f>(BS!D18+BS!D20)/(BS!D33+BS!D34+BS!D35)</f>
        <v>2.2960968963849733</v>
      </c>
      <c r="E6" s="272">
        <f>(BS!E18+BS!E20)/(BS!E33+BS!E34+BS!E35)</f>
        <v>29.823135654490446</v>
      </c>
      <c r="F6" s="279">
        <f>(D6-E6)/E6</f>
        <v>-0.92300954121706336</v>
      </c>
      <c r="G6" s="277"/>
      <c r="H6" s="280"/>
    </row>
    <row r="7" spans="1:8" x14ac:dyDescent="0.2">
      <c r="A7" s="270"/>
      <c r="C7" s="281"/>
      <c r="D7" s="272"/>
      <c r="E7" s="272"/>
      <c r="F7" s="279"/>
      <c r="G7" s="277"/>
    </row>
    <row r="8" spans="1:8" x14ac:dyDescent="0.2">
      <c r="A8" s="275" t="s">
        <v>860</v>
      </c>
      <c r="B8" s="282"/>
      <c r="C8" s="283"/>
      <c r="D8" s="272"/>
      <c r="E8" s="272"/>
      <c r="F8" s="279"/>
      <c r="G8" s="277"/>
    </row>
    <row r="9" spans="1:8" x14ac:dyDescent="0.2">
      <c r="A9" s="275"/>
      <c r="B9" s="283"/>
      <c r="C9" s="283"/>
      <c r="D9" s="272"/>
      <c r="E9" s="272"/>
      <c r="F9" s="279"/>
      <c r="G9" s="277"/>
    </row>
    <row r="10" spans="1:8" ht="25.5" x14ac:dyDescent="0.2">
      <c r="A10" s="270" t="s">
        <v>861</v>
      </c>
      <c r="B10" s="284" t="s">
        <v>859</v>
      </c>
      <c r="C10" s="281" t="s">
        <v>862</v>
      </c>
      <c r="D10" s="272">
        <f>(BS!D33+BS!D34+BS!D35)/(BS!D24+BS!D25)</f>
        <v>4.6003295151813145E-2</v>
      </c>
      <c r="E10" s="272">
        <f>(BS!E33+BS!E34+BS!E35)/(BS!E24+BS!E25)</f>
        <v>2.6378738994329586E-2</v>
      </c>
      <c r="F10" s="279">
        <f>(D10-E10)/E10</f>
        <v>0.74395353628170335</v>
      </c>
      <c r="G10" s="285"/>
    </row>
    <row r="11" spans="1:8" x14ac:dyDescent="0.2">
      <c r="A11" s="270" t="s">
        <v>863</v>
      </c>
      <c r="B11" s="281"/>
      <c r="C11" s="281"/>
      <c r="D11" s="272">
        <v>0</v>
      </c>
      <c r="E11" s="272">
        <v>0</v>
      </c>
      <c r="F11" s="272">
        <v>0</v>
      </c>
      <c r="G11" s="277" t="s">
        <v>864</v>
      </c>
    </row>
    <row r="12" spans="1:8" x14ac:dyDescent="0.2">
      <c r="A12" s="270"/>
      <c r="C12" s="281"/>
      <c r="D12" s="272"/>
      <c r="E12" s="272"/>
      <c r="F12" s="279"/>
      <c r="G12" s="277"/>
    </row>
    <row r="13" spans="1:8" x14ac:dyDescent="0.2">
      <c r="A13" s="275" t="s">
        <v>865</v>
      </c>
      <c r="B13" s="276"/>
      <c r="C13" s="276"/>
      <c r="D13" s="272"/>
      <c r="E13" s="272"/>
      <c r="F13" s="279"/>
      <c r="G13" s="277"/>
    </row>
    <row r="14" spans="1:8" x14ac:dyDescent="0.2">
      <c r="A14" s="270"/>
      <c r="B14" s="271"/>
      <c r="C14" s="271"/>
      <c r="D14" s="272"/>
      <c r="E14" s="272"/>
      <c r="F14" s="279"/>
      <c r="G14" s="277"/>
    </row>
    <row r="15" spans="1:8" x14ac:dyDescent="0.2">
      <c r="A15" s="270" t="s">
        <v>866</v>
      </c>
      <c r="B15" s="271"/>
      <c r="C15" s="271"/>
      <c r="D15" s="272">
        <v>0</v>
      </c>
      <c r="E15" s="272">
        <v>0</v>
      </c>
      <c r="F15" s="272">
        <v>0</v>
      </c>
      <c r="G15" s="277"/>
    </row>
    <row r="16" spans="1:8" x14ac:dyDescent="0.2">
      <c r="A16" s="270" t="s">
        <v>867</v>
      </c>
      <c r="B16" s="271" t="s">
        <v>437</v>
      </c>
      <c r="C16" s="271" t="s">
        <v>868</v>
      </c>
      <c r="D16" s="272">
        <v>0</v>
      </c>
      <c r="E16" s="272">
        <v>0</v>
      </c>
      <c r="F16" s="279">
        <v>0</v>
      </c>
      <c r="G16" s="285"/>
    </row>
    <row r="17" spans="1:7" x14ac:dyDescent="0.2">
      <c r="A17" s="270" t="s">
        <v>869</v>
      </c>
      <c r="B17" s="271" t="s">
        <v>870</v>
      </c>
      <c r="C17" s="271" t="s">
        <v>868</v>
      </c>
      <c r="D17" s="272">
        <v>0</v>
      </c>
      <c r="E17" s="272">
        <v>0</v>
      </c>
      <c r="F17" s="279">
        <v>0</v>
      </c>
      <c r="G17" s="277"/>
    </row>
    <row r="18" spans="1:7" x14ac:dyDescent="0.2">
      <c r="A18" s="270" t="s">
        <v>871</v>
      </c>
      <c r="B18" s="271" t="s">
        <v>862</v>
      </c>
      <c r="C18" s="271" t="s">
        <v>868</v>
      </c>
      <c r="D18" s="272">
        <f>(BS!D24+BS!D25)/PorL!D11</f>
        <v>4.6932791034702523</v>
      </c>
      <c r="E18" s="272">
        <f>(BS!E24+BS!E25)/PorL!E11</f>
        <v>23.794463012842741</v>
      </c>
      <c r="F18" s="279">
        <f>(D18-E18)/E18</f>
        <v>-0.80275751123540295</v>
      </c>
      <c r="G18" s="277"/>
    </row>
    <row r="19" spans="1:7" x14ac:dyDescent="0.2">
      <c r="A19" s="270"/>
      <c r="B19" s="271"/>
      <c r="C19" s="271"/>
      <c r="D19" s="272"/>
      <c r="E19" s="272"/>
      <c r="F19" s="279"/>
      <c r="G19" s="277"/>
    </row>
    <row r="20" spans="1:7" x14ac:dyDescent="0.2">
      <c r="A20" s="275" t="s">
        <v>872</v>
      </c>
      <c r="B20" s="276"/>
      <c r="C20" s="276"/>
      <c r="D20" s="272"/>
      <c r="E20" s="272"/>
      <c r="F20" s="279"/>
      <c r="G20" s="277"/>
    </row>
    <row r="21" spans="1:7" x14ac:dyDescent="0.2">
      <c r="A21" s="270"/>
      <c r="B21" s="271"/>
      <c r="C21" s="271"/>
      <c r="D21" s="272"/>
      <c r="E21" s="272"/>
      <c r="F21" s="279"/>
      <c r="G21" s="277"/>
    </row>
    <row r="22" spans="1:7" x14ac:dyDescent="0.2">
      <c r="A22" s="270" t="s">
        <v>873</v>
      </c>
      <c r="B22" s="271" t="s">
        <v>874</v>
      </c>
      <c r="C22" s="271" t="s">
        <v>868</v>
      </c>
      <c r="D22" s="272">
        <f>PorL!D24/PorL!D11</f>
        <v>0.45823831252775704</v>
      </c>
      <c r="E22" s="272">
        <f>PorL!E24/PorL!E11</f>
        <v>2.2110441760326699E-2</v>
      </c>
      <c r="F22" s="279">
        <f>(D22-E22)/E22</f>
        <v>19.72497318212724</v>
      </c>
      <c r="G22" s="277"/>
    </row>
    <row r="23" spans="1:7" x14ac:dyDescent="0.2">
      <c r="A23" s="270" t="s">
        <v>875</v>
      </c>
      <c r="B23" s="271" t="s">
        <v>876</v>
      </c>
      <c r="C23" s="271" t="s">
        <v>862</v>
      </c>
      <c r="D23" s="331">
        <f>PorL!D32/(BS!D24+BS!D25)</f>
        <v>7.5390652482467943E-2</v>
      </c>
      <c r="E23" s="272">
        <f>PorL!E32/(BS!E24+BS!E25)</f>
        <v>1.0882099422883573E-3</v>
      </c>
      <c r="F23" s="279">
        <f>(D23-E23)/E23</f>
        <v>68.279510830356571</v>
      </c>
      <c r="G23" s="277"/>
    </row>
    <row r="24" spans="1:7" x14ac:dyDescent="0.2">
      <c r="A24" s="270" t="s">
        <v>877</v>
      </c>
      <c r="B24" s="271" t="s">
        <v>874</v>
      </c>
      <c r="C24" s="271" t="s">
        <v>862</v>
      </c>
      <c r="D24" s="332">
        <f>PorL!D24/(BS!D24+BS!D25)</f>
        <v>9.7637132253424172E-2</v>
      </c>
      <c r="E24" s="272">
        <f>PorL!E24/(BS!E24+BS!E25)</f>
        <v>9.2922633927031183E-4</v>
      </c>
      <c r="F24" s="279">
        <f>(D24-E24)/E24</f>
        <v>104.07357371089493</v>
      </c>
      <c r="G24" s="277"/>
    </row>
    <row r="25" spans="1:7" ht="13.5" thickBot="1" x14ac:dyDescent="0.25">
      <c r="A25" s="286" t="s">
        <v>878</v>
      </c>
      <c r="B25" s="287" t="s">
        <v>876</v>
      </c>
      <c r="C25" s="287" t="s">
        <v>717</v>
      </c>
      <c r="D25" s="333">
        <f>BS!D33/BS!D24</f>
        <v>5.8819231487160341E-3</v>
      </c>
      <c r="E25" s="288">
        <f>BS!E33/BS!E24</f>
        <v>9.7437401669288814E-4</v>
      </c>
      <c r="F25" s="289">
        <f>(D25-E25)/E25</f>
        <v>5.0366174055829225</v>
      </c>
      <c r="G25" s="290"/>
    </row>
    <row r="26" spans="1:7" ht="13.5" thickBot="1" x14ac:dyDescent="0.25">
      <c r="A26" s="286"/>
      <c r="B26" s="287"/>
      <c r="C26" s="287"/>
      <c r="D26" s="288"/>
      <c r="E26" s="288"/>
      <c r="F26" s="288"/>
      <c r="G26" s="290"/>
    </row>
    <row r="27" spans="1:7" x14ac:dyDescent="0.2">
      <c r="A27" s="781" t="s">
        <v>879</v>
      </c>
      <c r="B27" s="781"/>
      <c r="C27" s="781"/>
      <c r="D27" s="781"/>
      <c r="E27" s="781"/>
      <c r="F27" s="781"/>
      <c r="G27" s="781"/>
    </row>
  </sheetData>
  <mergeCells count="2">
    <mergeCell ref="A1:G1"/>
    <mergeCell ref="A27:G2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E3:H16"/>
  <sheetViews>
    <sheetView workbookViewId="0">
      <selection activeCell="F17" sqref="F17"/>
    </sheetView>
  </sheetViews>
  <sheetFormatPr defaultColWidth="9.140625" defaultRowHeight="21" x14ac:dyDescent="0.35"/>
  <cols>
    <col min="1" max="4" width="9.140625" style="354"/>
    <col min="5" max="5" width="37.28515625" style="354" bestFit="1" customWidth="1"/>
    <col min="6" max="6" width="22" style="355" bestFit="1" customWidth="1"/>
    <col min="7" max="7" width="18" style="355" bestFit="1" customWidth="1"/>
    <col min="8" max="8" width="9.140625" style="355"/>
    <col min="9" max="16384" width="9.140625" style="354"/>
  </cols>
  <sheetData>
    <row r="3" spans="5:7" x14ac:dyDescent="0.35">
      <c r="E3" s="354" t="s">
        <v>1062</v>
      </c>
    </row>
    <row r="5" spans="5:7" x14ac:dyDescent="0.35">
      <c r="E5" s="354" t="s">
        <v>1047</v>
      </c>
      <c r="G5" s="355">
        <f>+'[9]bs Notes'!M210</f>
        <v>36540</v>
      </c>
    </row>
    <row r="6" spans="5:7" x14ac:dyDescent="0.35">
      <c r="E6" s="354" t="s">
        <v>1048</v>
      </c>
      <c r="F6" s="355">
        <f>+'[9]bs Notes'!L37</f>
        <v>88231386.170000002</v>
      </c>
    </row>
    <row r="8" spans="5:7" x14ac:dyDescent="0.35">
      <c r="E8" s="354" t="s">
        <v>1049</v>
      </c>
      <c r="F8" s="423">
        <v>2.5000000000000001E-3</v>
      </c>
      <c r="G8" s="355">
        <f>+F6*F8</f>
        <v>220578.465425</v>
      </c>
    </row>
    <row r="10" spans="5:7" x14ac:dyDescent="0.35">
      <c r="E10" s="354" t="s">
        <v>1050</v>
      </c>
      <c r="G10" s="355">
        <f>+G8-G5</f>
        <v>184038.465425</v>
      </c>
    </row>
    <row r="12" spans="5:7" x14ac:dyDescent="0.35">
      <c r="E12" s="354" t="s">
        <v>1063</v>
      </c>
    </row>
    <row r="13" spans="5:7" x14ac:dyDescent="0.35">
      <c r="E13" s="354" t="s">
        <v>1064</v>
      </c>
      <c r="F13" s="355">
        <f>+PorL!D24</f>
        <v>8389804.9486416671</v>
      </c>
    </row>
    <row r="14" spans="5:7" x14ac:dyDescent="0.35">
      <c r="E14" s="354" t="s">
        <v>1065</v>
      </c>
      <c r="F14" s="355">
        <v>0.22</v>
      </c>
    </row>
    <row r="15" spans="5:7" x14ac:dyDescent="0.35">
      <c r="F15" s="355">
        <f>+F13*F14</f>
        <v>1845757.0887011667</v>
      </c>
    </row>
    <row r="16" spans="5:7" x14ac:dyDescent="0.35">
      <c r="F16" s="355">
        <v>1984334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42"/>
  <sheetViews>
    <sheetView zoomScaleNormal="100" workbookViewId="0">
      <selection activeCell="C19" sqref="C19"/>
    </sheetView>
  </sheetViews>
  <sheetFormatPr defaultColWidth="8.85546875" defaultRowHeight="15" x14ac:dyDescent="0.25"/>
  <cols>
    <col min="1" max="1" width="63.7109375" customWidth="1"/>
    <col min="2" max="2" width="18.85546875" style="429" customWidth="1"/>
    <col min="3" max="3" width="17.5703125" style="429" bestFit="1" customWidth="1"/>
    <col min="4" max="4" width="17.7109375" customWidth="1"/>
    <col min="5" max="5" width="12.28515625" style="336" bestFit="1" customWidth="1"/>
    <col min="6" max="6" width="15.28515625" style="336" bestFit="1" customWidth="1"/>
    <col min="7" max="7" width="9.85546875" bestFit="1" customWidth="1"/>
    <col min="8" max="8" width="12.28515625" bestFit="1" customWidth="1"/>
    <col min="10" max="10" width="13.28515625" bestFit="1" customWidth="1"/>
  </cols>
  <sheetData>
    <row r="1" spans="1:3" x14ac:dyDescent="0.25">
      <c r="A1" s="787" t="s">
        <v>690</v>
      </c>
      <c r="B1" s="788"/>
      <c r="C1" s="789"/>
    </row>
    <row r="2" spans="1:3" x14ac:dyDescent="0.25">
      <c r="A2" s="790" t="s">
        <v>691</v>
      </c>
      <c r="B2" s="791"/>
      <c r="C2" s="792"/>
    </row>
    <row r="3" spans="1:3" x14ac:dyDescent="0.25">
      <c r="A3" s="790" t="s">
        <v>692</v>
      </c>
      <c r="B3" s="791"/>
      <c r="C3" s="792"/>
    </row>
    <row r="4" spans="1:3" x14ac:dyDescent="0.25">
      <c r="A4" s="790" t="s">
        <v>693</v>
      </c>
      <c r="B4" s="791"/>
      <c r="C4" s="792"/>
    </row>
    <row r="5" spans="1:3" x14ac:dyDescent="0.25">
      <c r="A5" s="793" t="s">
        <v>694</v>
      </c>
      <c r="B5" s="794"/>
      <c r="C5" s="795"/>
    </row>
    <row r="6" spans="1:3" ht="15.75" thickBot="1" x14ac:dyDescent="0.3">
      <c r="A6" s="784" t="s">
        <v>695</v>
      </c>
      <c r="B6" s="785"/>
      <c r="C6" s="786"/>
    </row>
    <row r="7" spans="1:3" x14ac:dyDescent="0.25">
      <c r="A7" s="796" t="s">
        <v>696</v>
      </c>
      <c r="B7" s="797"/>
      <c r="C7" s="798"/>
    </row>
    <row r="8" spans="1:3" ht="15.75" thickBot="1" x14ac:dyDescent="0.3">
      <c r="A8" s="799" t="s">
        <v>973</v>
      </c>
      <c r="B8" s="800"/>
      <c r="C8" s="801"/>
    </row>
    <row r="9" spans="1:3" x14ac:dyDescent="0.25">
      <c r="A9" s="337" t="s">
        <v>697</v>
      </c>
      <c r="B9" s="806" t="s">
        <v>698</v>
      </c>
      <c r="C9" s="807"/>
    </row>
    <row r="10" spans="1:3" x14ac:dyDescent="0.25">
      <c r="A10" s="338" t="s">
        <v>0</v>
      </c>
      <c r="B10" s="802" t="s">
        <v>973</v>
      </c>
      <c r="C10" s="803"/>
    </row>
    <row r="11" spans="1:3" ht="15.75" thickBot="1" x14ac:dyDescent="0.3">
      <c r="A11" s="339" t="s">
        <v>697</v>
      </c>
      <c r="B11" s="804" t="s">
        <v>224</v>
      </c>
      <c r="C11" s="805"/>
    </row>
    <row r="12" spans="1:3" ht="15.75" thickBot="1" x14ac:dyDescent="0.3">
      <c r="A12" s="340" t="s">
        <v>697</v>
      </c>
      <c r="B12" s="425" t="s">
        <v>699</v>
      </c>
      <c r="C12" s="425" t="s">
        <v>700</v>
      </c>
    </row>
    <row r="13" spans="1:3" x14ac:dyDescent="0.25">
      <c r="A13" s="341" t="s">
        <v>701</v>
      </c>
      <c r="B13" s="426"/>
      <c r="C13" s="426"/>
    </row>
    <row r="14" spans="1:3" x14ac:dyDescent="0.25">
      <c r="A14" s="342" t="s">
        <v>821</v>
      </c>
      <c r="B14" s="427"/>
      <c r="C14" s="427">
        <v>3048.64</v>
      </c>
    </row>
    <row r="15" spans="1:3" x14ac:dyDescent="0.25">
      <c r="A15" s="342" t="s">
        <v>822</v>
      </c>
      <c r="B15" s="427"/>
      <c r="C15" s="427">
        <v>1413720</v>
      </c>
    </row>
    <row r="16" spans="1:3" x14ac:dyDescent="0.25">
      <c r="A16" s="343" t="s">
        <v>1000</v>
      </c>
      <c r="B16" s="427"/>
      <c r="C16" s="427"/>
    </row>
    <row r="17" spans="1:3" x14ac:dyDescent="0.25">
      <c r="A17" s="342" t="s">
        <v>507</v>
      </c>
      <c r="B17" s="427"/>
      <c r="C17" s="427">
        <v>370280.07</v>
      </c>
    </row>
    <row r="18" spans="1:3" x14ac:dyDescent="0.25">
      <c r="A18" s="342" t="s">
        <v>817</v>
      </c>
      <c r="B18" s="427"/>
      <c r="C18" s="427">
        <f>17153857.66+720000</f>
        <v>17873857.66</v>
      </c>
    </row>
    <row r="19" spans="1:3" x14ac:dyDescent="0.25">
      <c r="A19" s="342" t="s">
        <v>1001</v>
      </c>
      <c r="B19" s="427"/>
      <c r="C19" s="427">
        <v>64687</v>
      </c>
    </row>
    <row r="20" spans="1:3" x14ac:dyDescent="0.25">
      <c r="A20" s="343" t="s">
        <v>994</v>
      </c>
      <c r="B20" s="427"/>
      <c r="C20" s="427"/>
    </row>
    <row r="21" spans="1:3" x14ac:dyDescent="0.25">
      <c r="A21" s="342" t="s">
        <v>706</v>
      </c>
      <c r="B21" s="427">
        <v>862050.43</v>
      </c>
      <c r="C21" s="427"/>
    </row>
    <row r="22" spans="1:3" x14ac:dyDescent="0.25">
      <c r="A22" s="342" t="s">
        <v>993</v>
      </c>
      <c r="B22" s="427">
        <v>38461</v>
      </c>
      <c r="C22" s="427"/>
    </row>
    <row r="23" spans="1:3" x14ac:dyDescent="0.25">
      <c r="A23" s="342" t="s">
        <v>995</v>
      </c>
      <c r="B23" s="427">
        <v>44250</v>
      </c>
      <c r="C23" s="427"/>
    </row>
    <row r="24" spans="1:3" x14ac:dyDescent="0.25">
      <c r="A24" s="342" t="s">
        <v>996</v>
      </c>
      <c r="B24" s="427">
        <v>33000</v>
      </c>
      <c r="C24" s="427"/>
    </row>
    <row r="25" spans="1:3" x14ac:dyDescent="0.25">
      <c r="A25" s="342" t="s">
        <v>997</v>
      </c>
      <c r="B25" s="427">
        <v>6036590</v>
      </c>
      <c r="C25" s="427"/>
    </row>
    <row r="26" spans="1:3" x14ac:dyDescent="0.25">
      <c r="A26" s="342" t="s">
        <v>998</v>
      </c>
      <c r="B26" s="427">
        <v>375000</v>
      </c>
      <c r="C26" s="427"/>
    </row>
    <row r="27" spans="1:3" x14ac:dyDescent="0.25">
      <c r="A27" s="342" t="s">
        <v>999</v>
      </c>
      <c r="B27" s="427">
        <v>2520</v>
      </c>
      <c r="C27" s="427"/>
    </row>
    <row r="28" spans="1:3" x14ac:dyDescent="0.25">
      <c r="A28" s="344" t="s">
        <v>705</v>
      </c>
      <c r="B28" s="428"/>
      <c r="C28" s="428"/>
    </row>
    <row r="29" spans="1:3" x14ac:dyDescent="0.25">
      <c r="A29" s="335" t="s">
        <v>707</v>
      </c>
      <c r="B29" s="427">
        <v>92430</v>
      </c>
      <c r="C29" s="427"/>
    </row>
    <row r="30" spans="1:3" x14ac:dyDescent="0.25">
      <c r="A30" s="335" t="s">
        <v>1044</v>
      </c>
      <c r="B30" s="427">
        <v>70000</v>
      </c>
      <c r="C30" s="427"/>
    </row>
    <row r="31" spans="1:3" x14ac:dyDescent="0.25">
      <c r="A31" s="335" t="s">
        <v>1051</v>
      </c>
      <c r="B31" s="452">
        <v>184038</v>
      </c>
      <c r="C31" s="427"/>
    </row>
    <row r="32" spans="1:3" x14ac:dyDescent="0.25">
      <c r="A32" s="335" t="s">
        <v>1066</v>
      </c>
      <c r="B32" s="452">
        <f>+'provision '!F16</f>
        <v>1984334</v>
      </c>
      <c r="C32" s="427"/>
    </row>
    <row r="33" spans="1:3" x14ac:dyDescent="0.25">
      <c r="A33" s="335" t="s">
        <v>637</v>
      </c>
      <c r="B33" s="427">
        <v>803.6</v>
      </c>
      <c r="C33" s="427"/>
    </row>
    <row r="34" spans="1:3" x14ac:dyDescent="0.25">
      <c r="A34" s="335" t="s">
        <v>1021</v>
      </c>
      <c r="B34" s="427">
        <v>13000</v>
      </c>
      <c r="C34" s="428"/>
    </row>
    <row r="35" spans="1:3" x14ac:dyDescent="0.25">
      <c r="A35" s="335" t="s">
        <v>1002</v>
      </c>
      <c r="B35" s="427">
        <v>44195</v>
      </c>
      <c r="C35" s="428"/>
    </row>
    <row r="36" spans="1:3" x14ac:dyDescent="0.25">
      <c r="A36" s="335" t="s">
        <v>1003</v>
      </c>
      <c r="B36" s="427">
        <v>247554</v>
      </c>
      <c r="C36" s="428"/>
    </row>
    <row r="37" spans="1:3" x14ac:dyDescent="0.25">
      <c r="A37" s="335" t="s">
        <v>1004</v>
      </c>
      <c r="B37" s="427">
        <v>456220</v>
      </c>
      <c r="C37" s="428"/>
    </row>
    <row r="38" spans="1:3" x14ac:dyDescent="0.25">
      <c r="A38" s="335" t="s">
        <v>1005</v>
      </c>
      <c r="B38" s="427">
        <v>570000</v>
      </c>
      <c r="C38" s="427"/>
    </row>
    <row r="39" spans="1:3" x14ac:dyDescent="0.25">
      <c r="A39" s="335" t="s">
        <v>1006</v>
      </c>
      <c r="B39" s="427">
        <v>145305.26999999999</v>
      </c>
      <c r="C39" s="427"/>
    </row>
    <row r="40" spans="1:3" x14ac:dyDescent="0.25">
      <c r="A40" s="335" t="s">
        <v>1007</v>
      </c>
      <c r="B40" s="427">
        <v>1418</v>
      </c>
      <c r="C40" s="427"/>
    </row>
    <row r="41" spans="1:3" x14ac:dyDescent="0.25">
      <c r="A41" s="335" t="s">
        <v>1008</v>
      </c>
      <c r="B41" s="427">
        <v>19500</v>
      </c>
      <c r="C41" s="427"/>
    </row>
    <row r="42" spans="1:3" x14ac:dyDescent="0.25">
      <c r="A42" s="335" t="s">
        <v>1009</v>
      </c>
      <c r="B42" s="427">
        <v>14037</v>
      </c>
      <c r="C42" s="427"/>
    </row>
    <row r="43" spans="1:3" x14ac:dyDescent="0.25">
      <c r="A43" s="335" t="s">
        <v>1010</v>
      </c>
      <c r="B43" s="427">
        <v>73952.94</v>
      </c>
      <c r="C43" s="427"/>
    </row>
    <row r="44" spans="1:3" x14ac:dyDescent="0.25">
      <c r="A44" s="335" t="s">
        <v>1011</v>
      </c>
      <c r="B44" s="427">
        <v>2030</v>
      </c>
      <c r="C44" s="427"/>
    </row>
    <row r="45" spans="1:3" x14ac:dyDescent="0.25">
      <c r="A45" s="335" t="s">
        <v>632</v>
      </c>
      <c r="B45" s="427">
        <v>114134</v>
      </c>
      <c r="C45" s="427"/>
    </row>
    <row r="46" spans="1:3" x14ac:dyDescent="0.25">
      <c r="A46" s="335" t="s">
        <v>1012</v>
      </c>
      <c r="B46" s="427">
        <v>5600</v>
      </c>
      <c r="C46" s="427"/>
    </row>
    <row r="47" spans="1:3" x14ac:dyDescent="0.25">
      <c r="A47" s="335" t="s">
        <v>756</v>
      </c>
      <c r="B47" s="427"/>
      <c r="C47" s="427"/>
    </row>
    <row r="48" spans="1:3" x14ac:dyDescent="0.25">
      <c r="A48" s="335" t="s">
        <v>633</v>
      </c>
      <c r="B48" s="427">
        <v>2382</v>
      </c>
      <c r="C48" s="427"/>
    </row>
    <row r="49" spans="1:8" x14ac:dyDescent="0.25">
      <c r="A49" s="335" t="s">
        <v>799</v>
      </c>
      <c r="B49" s="427">
        <v>44100</v>
      </c>
      <c r="C49" s="427"/>
    </row>
    <row r="50" spans="1:8" x14ac:dyDescent="0.25">
      <c r="A50" s="335" t="s">
        <v>1013</v>
      </c>
      <c r="B50" s="427">
        <v>650</v>
      </c>
      <c r="C50" s="427"/>
    </row>
    <row r="51" spans="1:8" x14ac:dyDescent="0.25">
      <c r="A51" s="335" t="s">
        <v>1014</v>
      </c>
      <c r="B51" s="427">
        <v>212532</v>
      </c>
      <c r="C51" s="427"/>
      <c r="D51" t="s">
        <v>1053</v>
      </c>
      <c r="E51" s="336">
        <v>69042</v>
      </c>
      <c r="G51">
        <f>212532-69042</f>
        <v>143490</v>
      </c>
    </row>
    <row r="52" spans="1:8" x14ac:dyDescent="0.25">
      <c r="A52" s="335" t="s">
        <v>1015</v>
      </c>
      <c r="B52" s="427">
        <v>172290</v>
      </c>
      <c r="C52" s="427"/>
    </row>
    <row r="53" spans="1:8" x14ac:dyDescent="0.25">
      <c r="A53" s="335" t="s">
        <v>1016</v>
      </c>
      <c r="B53" s="427">
        <v>30920</v>
      </c>
      <c r="C53" s="427"/>
    </row>
    <row r="54" spans="1:8" x14ac:dyDescent="0.25">
      <c r="A54" s="335" t="s">
        <v>547</v>
      </c>
      <c r="B54" s="427">
        <v>91021.440000000002</v>
      </c>
      <c r="C54" s="427"/>
    </row>
    <row r="55" spans="1:8" x14ac:dyDescent="0.25">
      <c r="A55" s="335" t="s">
        <v>548</v>
      </c>
      <c r="B55" s="427">
        <v>950978.44</v>
      </c>
      <c r="C55" s="427"/>
    </row>
    <row r="56" spans="1:8" x14ac:dyDescent="0.25">
      <c r="A56" s="335" t="s">
        <v>710</v>
      </c>
      <c r="B56" s="427">
        <v>46858.22</v>
      </c>
      <c r="C56" s="427"/>
    </row>
    <row r="57" spans="1:8" x14ac:dyDescent="0.25">
      <c r="A57" s="335"/>
      <c r="B57" s="427"/>
      <c r="C57" s="427"/>
    </row>
    <row r="58" spans="1:8" x14ac:dyDescent="0.25">
      <c r="A58" s="344" t="s">
        <v>712</v>
      </c>
      <c r="B58" s="428"/>
      <c r="C58" s="428"/>
      <c r="H58" s="345"/>
    </row>
    <row r="59" spans="1:8" x14ac:dyDescent="0.25">
      <c r="A59" s="342" t="s">
        <v>713</v>
      </c>
      <c r="B59" s="428"/>
      <c r="C59" s="428"/>
    </row>
    <row r="60" spans="1:8" x14ac:dyDescent="0.25">
      <c r="A60" s="335" t="s">
        <v>321</v>
      </c>
      <c r="B60" s="427"/>
      <c r="C60" s="427">
        <v>567475</v>
      </c>
    </row>
    <row r="61" spans="1:8" x14ac:dyDescent="0.25">
      <c r="A61" s="346" t="s">
        <v>66</v>
      </c>
      <c r="B61" s="427"/>
      <c r="C61" s="427"/>
    </row>
    <row r="62" spans="1:8" x14ac:dyDescent="0.25">
      <c r="A62" s="335" t="s">
        <v>714</v>
      </c>
      <c r="B62" s="427"/>
      <c r="C62" s="427">
        <v>23094468</v>
      </c>
    </row>
    <row r="63" spans="1:8" x14ac:dyDescent="0.25">
      <c r="A63" s="335" t="s">
        <v>715</v>
      </c>
      <c r="B63" s="427"/>
      <c r="C63" s="427">
        <v>4186881</v>
      </c>
    </row>
    <row r="64" spans="1:8" x14ac:dyDescent="0.25">
      <c r="A64" s="335" t="s">
        <v>716</v>
      </c>
      <c r="B64" s="428"/>
      <c r="C64" s="427">
        <v>14100400</v>
      </c>
    </row>
    <row r="65" spans="1:3" x14ac:dyDescent="0.25">
      <c r="A65" s="342" t="s">
        <v>717</v>
      </c>
      <c r="B65" s="427"/>
      <c r="C65" s="427"/>
    </row>
    <row r="66" spans="1:3" x14ac:dyDescent="0.25">
      <c r="A66" s="335" t="s">
        <v>717</v>
      </c>
      <c r="B66" s="427"/>
      <c r="C66" s="427">
        <v>37501000</v>
      </c>
    </row>
    <row r="67" spans="1:3" x14ac:dyDescent="0.25">
      <c r="A67" s="344" t="s">
        <v>718</v>
      </c>
      <c r="B67" s="428"/>
      <c r="C67" s="427"/>
    </row>
    <row r="68" spans="1:3" x14ac:dyDescent="0.25">
      <c r="A68" s="342" t="s">
        <v>719</v>
      </c>
      <c r="B68" s="427"/>
      <c r="C68" s="427"/>
    </row>
    <row r="69" spans="1:3" x14ac:dyDescent="0.25">
      <c r="A69" s="346" t="s">
        <v>720</v>
      </c>
      <c r="B69" s="427">
        <v>75662.87</v>
      </c>
      <c r="C69" s="427"/>
    </row>
    <row r="70" spans="1:3" x14ac:dyDescent="0.25">
      <c r="A70" s="346" t="s">
        <v>811</v>
      </c>
      <c r="B70" s="452">
        <v>20746.37</v>
      </c>
      <c r="C70" s="427"/>
    </row>
    <row r="71" spans="1:3" x14ac:dyDescent="0.25">
      <c r="A71" s="346" t="s">
        <v>812</v>
      </c>
      <c r="B71" s="427">
        <v>547123.31999999995</v>
      </c>
      <c r="C71" s="427"/>
    </row>
    <row r="72" spans="1:3" x14ac:dyDescent="0.25">
      <c r="A72" s="346" t="s">
        <v>986</v>
      </c>
      <c r="B72" s="427">
        <v>100000</v>
      </c>
      <c r="C72" s="427"/>
    </row>
    <row r="73" spans="1:3" x14ac:dyDescent="0.25">
      <c r="A73" s="346" t="s">
        <v>987</v>
      </c>
      <c r="B73" s="427">
        <v>100000</v>
      </c>
      <c r="C73" s="427"/>
    </row>
    <row r="74" spans="1:3" x14ac:dyDescent="0.25">
      <c r="A74" s="346" t="s">
        <v>988</v>
      </c>
      <c r="B74" s="427">
        <v>392112</v>
      </c>
      <c r="C74" s="427"/>
    </row>
    <row r="75" spans="1:3" x14ac:dyDescent="0.25">
      <c r="A75" s="346" t="s">
        <v>989</v>
      </c>
      <c r="B75" s="427">
        <v>100000</v>
      </c>
      <c r="C75" s="427"/>
    </row>
    <row r="76" spans="1:3" x14ac:dyDescent="0.25">
      <c r="A76" s="346" t="s">
        <v>990</v>
      </c>
      <c r="B76" s="427">
        <v>3400000</v>
      </c>
      <c r="C76" s="427"/>
    </row>
    <row r="77" spans="1:3" x14ac:dyDescent="0.25">
      <c r="A77" s="346" t="s">
        <v>991</v>
      </c>
      <c r="B77" s="427">
        <v>100000</v>
      </c>
      <c r="C77" s="427"/>
    </row>
    <row r="78" spans="1:3" x14ac:dyDescent="0.25">
      <c r="A78" s="346" t="s">
        <v>721</v>
      </c>
      <c r="B78" s="428"/>
      <c r="C78" s="427"/>
    </row>
    <row r="79" spans="1:3" x14ac:dyDescent="0.25">
      <c r="A79" s="342" t="s">
        <v>722</v>
      </c>
      <c r="B79" s="427"/>
      <c r="C79" s="427"/>
    </row>
    <row r="80" spans="1:3" x14ac:dyDescent="0.25">
      <c r="A80" s="342" t="s">
        <v>723</v>
      </c>
      <c r="B80" s="427">
        <v>2402828</v>
      </c>
      <c r="C80" s="427"/>
    </row>
    <row r="81" spans="1:3" x14ac:dyDescent="0.25">
      <c r="A81" s="347" t="s">
        <v>724</v>
      </c>
      <c r="B81" s="427"/>
      <c r="C81" s="427"/>
    </row>
    <row r="82" spans="1:3" x14ac:dyDescent="0.25">
      <c r="A82" s="335" t="s">
        <v>725</v>
      </c>
      <c r="B82" s="427"/>
      <c r="C82" s="427"/>
    </row>
    <row r="83" spans="1:3" x14ac:dyDescent="0.25">
      <c r="A83" s="342" t="s">
        <v>726</v>
      </c>
      <c r="B83" s="427"/>
      <c r="C83" s="427"/>
    </row>
    <row r="84" spans="1:3" x14ac:dyDescent="0.25">
      <c r="A84" s="347" t="s">
        <v>727</v>
      </c>
      <c r="B84" s="428"/>
      <c r="C84" s="428"/>
    </row>
    <row r="85" spans="1:3" x14ac:dyDescent="0.25">
      <c r="A85" s="342" t="s">
        <v>728</v>
      </c>
      <c r="B85" s="427"/>
      <c r="C85" s="427"/>
    </row>
    <row r="86" spans="1:3" x14ac:dyDescent="0.25">
      <c r="A86" s="347" t="s">
        <v>729</v>
      </c>
      <c r="B86" s="428"/>
      <c r="C86" s="428"/>
    </row>
    <row r="87" spans="1:3" x14ac:dyDescent="0.25">
      <c r="A87" s="348" t="s">
        <v>730</v>
      </c>
      <c r="B87" s="428"/>
      <c r="C87" s="428"/>
    </row>
    <row r="88" spans="1:3" x14ac:dyDescent="0.25">
      <c r="A88" s="335" t="s">
        <v>731</v>
      </c>
      <c r="B88" s="427"/>
      <c r="C88" s="427"/>
    </row>
    <row r="89" spans="1:3" x14ac:dyDescent="0.25">
      <c r="A89" s="335" t="s">
        <v>732</v>
      </c>
      <c r="B89" s="427"/>
      <c r="C89" s="427"/>
    </row>
    <row r="90" spans="1:3" x14ac:dyDescent="0.25">
      <c r="A90" s="335" t="s">
        <v>733</v>
      </c>
      <c r="B90" s="427"/>
      <c r="C90" s="427"/>
    </row>
    <row r="91" spans="1:3" x14ac:dyDescent="0.25">
      <c r="A91" s="335" t="s">
        <v>626</v>
      </c>
      <c r="B91" s="427">
        <v>0</v>
      </c>
      <c r="C91" s="427"/>
    </row>
    <row r="92" spans="1:3" x14ac:dyDescent="0.25">
      <c r="A92" s="342" t="s">
        <v>734</v>
      </c>
      <c r="B92" s="427">
        <v>421</v>
      </c>
      <c r="C92" s="427"/>
    </row>
    <row r="93" spans="1:3" x14ac:dyDescent="0.25">
      <c r="A93" s="342" t="s">
        <v>805</v>
      </c>
      <c r="B93" s="427">
        <v>0</v>
      </c>
      <c r="C93" s="427"/>
    </row>
    <row r="94" spans="1:3" x14ac:dyDescent="0.25">
      <c r="A94" s="342" t="s">
        <v>806</v>
      </c>
      <c r="B94" s="427"/>
      <c r="C94" s="427"/>
    </row>
    <row r="95" spans="1:3" x14ac:dyDescent="0.25">
      <c r="A95" s="342" t="s">
        <v>735</v>
      </c>
      <c r="B95" s="427"/>
      <c r="C95" s="427"/>
    </row>
    <row r="96" spans="1:3" x14ac:dyDescent="0.25">
      <c r="A96" s="342" t="s">
        <v>1072</v>
      </c>
      <c r="B96" s="427">
        <v>720000</v>
      </c>
      <c r="C96" s="427"/>
    </row>
    <row r="97" spans="1:7" x14ac:dyDescent="0.25">
      <c r="A97" s="342" t="s">
        <v>803</v>
      </c>
      <c r="B97" s="427"/>
      <c r="C97" s="427"/>
      <c r="F97" s="336">
        <f>+B88-C97</f>
        <v>0</v>
      </c>
    </row>
    <row r="98" spans="1:7" x14ac:dyDescent="0.25">
      <c r="A98" s="342" t="s">
        <v>804</v>
      </c>
      <c r="B98" s="427">
        <v>360000</v>
      </c>
      <c r="C98" s="427"/>
    </row>
    <row r="99" spans="1:7" x14ac:dyDescent="0.25">
      <c r="A99" s="344" t="s">
        <v>736</v>
      </c>
      <c r="B99" s="428"/>
      <c r="C99" s="428"/>
    </row>
    <row r="100" spans="1:7" x14ac:dyDescent="0.25">
      <c r="A100" s="335" t="s">
        <v>819</v>
      </c>
      <c r="B100" s="427">
        <v>143301.45000000001</v>
      </c>
      <c r="C100" s="427"/>
    </row>
    <row r="101" spans="1:7" x14ac:dyDescent="0.25">
      <c r="A101" s="335" t="s">
        <v>760</v>
      </c>
      <c r="B101" s="427">
        <v>79430.47</v>
      </c>
      <c r="C101" s="427"/>
    </row>
    <row r="102" spans="1:7" x14ac:dyDescent="0.25">
      <c r="A102" s="335" t="s">
        <v>820</v>
      </c>
      <c r="B102" s="427">
        <v>173959.45</v>
      </c>
      <c r="C102" s="427"/>
    </row>
    <row r="103" spans="1:7" x14ac:dyDescent="0.25">
      <c r="A103" s="335" t="s">
        <v>737</v>
      </c>
      <c r="B103" s="427"/>
      <c r="C103" s="427">
        <v>15344</v>
      </c>
    </row>
    <row r="104" spans="1:7" x14ac:dyDescent="0.25">
      <c r="A104" s="335" t="s">
        <v>813</v>
      </c>
      <c r="C104" s="427"/>
    </row>
    <row r="105" spans="1:7" x14ac:dyDescent="0.25">
      <c r="A105" s="335" t="s">
        <v>814</v>
      </c>
      <c r="C105" s="427">
        <v>48000</v>
      </c>
    </row>
    <row r="106" spans="1:7" x14ac:dyDescent="0.25">
      <c r="A106" s="335" t="s">
        <v>815</v>
      </c>
      <c r="C106" s="427">
        <v>647434</v>
      </c>
      <c r="E106" s="782" t="s">
        <v>842</v>
      </c>
      <c r="F106" s="782"/>
    </row>
    <row r="107" spans="1:7" x14ac:dyDescent="0.25">
      <c r="A107" s="335" t="s">
        <v>816</v>
      </c>
      <c r="C107" s="427">
        <v>3400</v>
      </c>
      <c r="E107" s="783" t="s">
        <v>839</v>
      </c>
      <c r="F107" s="783"/>
      <c r="G107" s="345"/>
    </row>
    <row r="108" spans="1:7" x14ac:dyDescent="0.25">
      <c r="A108" s="335" t="s">
        <v>834</v>
      </c>
      <c r="C108" s="427">
        <v>70000</v>
      </c>
      <c r="D108" s="431" t="s">
        <v>1053</v>
      </c>
      <c r="E108" s="336" t="s">
        <v>840</v>
      </c>
      <c r="F108" s="336" t="s">
        <v>841</v>
      </c>
    </row>
    <row r="109" spans="1:7" x14ac:dyDescent="0.25">
      <c r="A109" s="335" t="s">
        <v>807</v>
      </c>
      <c r="B109" s="427">
        <v>720864.69</v>
      </c>
      <c r="C109" s="427"/>
      <c r="E109" s="336">
        <v>81400</v>
      </c>
      <c r="F109" s="336">
        <v>214115</v>
      </c>
    </row>
    <row r="110" spans="1:7" ht="14.25" customHeight="1" x14ac:dyDescent="0.25">
      <c r="A110" s="335" t="s">
        <v>1061</v>
      </c>
      <c r="B110" s="427"/>
      <c r="C110" s="427">
        <v>143490</v>
      </c>
    </row>
    <row r="111" spans="1:7" x14ac:dyDescent="0.25">
      <c r="A111" s="347" t="s">
        <v>738</v>
      </c>
      <c r="B111" s="428"/>
      <c r="C111" s="428"/>
      <c r="E111" s="336">
        <f>+SUM(B88:B90)</f>
        <v>0</v>
      </c>
      <c r="F111" s="336">
        <v>6000</v>
      </c>
    </row>
    <row r="112" spans="1:7" x14ac:dyDescent="0.25">
      <c r="A112" s="342" t="s">
        <v>21</v>
      </c>
      <c r="B112" s="427"/>
      <c r="C112" s="427"/>
      <c r="E112" s="336">
        <f>+B96</f>
        <v>720000</v>
      </c>
    </row>
    <row r="113" spans="1:10" x14ac:dyDescent="0.25">
      <c r="A113" s="346" t="s">
        <v>739</v>
      </c>
      <c r="B113" s="427"/>
      <c r="C113" s="427"/>
      <c r="E113" s="336">
        <f>+B109</f>
        <v>720864.69</v>
      </c>
    </row>
    <row r="114" spans="1:10" x14ac:dyDescent="0.25">
      <c r="A114" s="451" t="s">
        <v>740</v>
      </c>
      <c r="B114" s="427"/>
      <c r="C114" s="452">
        <f>36540+184038</f>
        <v>220578</v>
      </c>
    </row>
    <row r="115" spans="1:10" x14ac:dyDescent="0.25">
      <c r="A115" s="346" t="s">
        <v>741</v>
      </c>
      <c r="B115" s="427"/>
      <c r="C115" s="452">
        <f>+'provision '!F16</f>
        <v>1984334</v>
      </c>
      <c r="E115" s="336">
        <f>+E113+E112+E111+E109</f>
        <v>1522264.69</v>
      </c>
      <c r="F115" s="349">
        <f>+F109+F111</f>
        <v>220115</v>
      </c>
      <c r="G115" s="349"/>
      <c r="J115" s="453"/>
    </row>
    <row r="116" spans="1:10" x14ac:dyDescent="0.25">
      <c r="A116" s="350" t="s">
        <v>742</v>
      </c>
      <c r="B116" s="427"/>
      <c r="C116" s="427"/>
      <c r="F116" s="336">
        <f>+E115-F115</f>
        <v>1302149.69</v>
      </c>
      <c r="G116" t="s">
        <v>843</v>
      </c>
      <c r="J116" s="453"/>
    </row>
    <row r="117" spans="1:10" x14ac:dyDescent="0.25">
      <c r="A117" s="350" t="s">
        <v>808</v>
      </c>
      <c r="B117" s="427"/>
      <c r="C117" s="427"/>
    </row>
    <row r="118" spans="1:10" x14ac:dyDescent="0.25">
      <c r="A118" s="350" t="s">
        <v>967</v>
      </c>
      <c r="B118" s="427"/>
      <c r="C118" s="427"/>
      <c r="E118" s="336" t="s">
        <v>968</v>
      </c>
      <c r="J118" s="453"/>
    </row>
    <row r="119" spans="1:10" x14ac:dyDescent="0.25">
      <c r="A119" s="350" t="s">
        <v>823</v>
      </c>
      <c r="B119" s="427"/>
      <c r="C119" s="427">
        <v>19106</v>
      </c>
      <c r="E119" s="336">
        <f>+B125*0.25%</f>
        <v>205059.09792500001</v>
      </c>
    </row>
    <row r="120" spans="1:10" x14ac:dyDescent="0.25">
      <c r="A120" s="350" t="s">
        <v>824</v>
      </c>
      <c r="B120" s="427"/>
      <c r="C120" s="427">
        <v>297120</v>
      </c>
    </row>
    <row r="121" spans="1:10" x14ac:dyDescent="0.25">
      <c r="A121" s="342" t="s">
        <v>743</v>
      </c>
      <c r="B121" s="427"/>
      <c r="C121" s="427"/>
    </row>
    <row r="122" spans="1:10" x14ac:dyDescent="0.25">
      <c r="A122" s="351" t="s">
        <v>744</v>
      </c>
      <c r="B122" s="428"/>
      <c r="C122" s="428"/>
    </row>
    <row r="123" spans="1:10" x14ac:dyDescent="0.25">
      <c r="A123" s="342" t="s">
        <v>744</v>
      </c>
      <c r="B123" s="427"/>
      <c r="C123" s="427">
        <v>720404</v>
      </c>
    </row>
    <row r="124" spans="1:10" x14ac:dyDescent="0.25">
      <c r="A124" s="351" t="s">
        <v>835</v>
      </c>
      <c r="B124" s="427"/>
      <c r="C124" s="427"/>
    </row>
    <row r="125" spans="1:10" x14ac:dyDescent="0.25">
      <c r="A125" s="342" t="s">
        <v>825</v>
      </c>
      <c r="B125" s="427">
        <v>82023639.170000002</v>
      </c>
      <c r="C125" s="427"/>
    </row>
    <row r="126" spans="1:10" x14ac:dyDescent="0.25">
      <c r="A126" s="342" t="s">
        <v>1019</v>
      </c>
      <c r="B126" s="427">
        <v>6207747</v>
      </c>
      <c r="C126" s="427"/>
    </row>
    <row r="127" spans="1:10" x14ac:dyDescent="0.25">
      <c r="A127" s="342" t="s">
        <v>826</v>
      </c>
      <c r="B127" s="427">
        <v>3083726</v>
      </c>
      <c r="C127" s="427"/>
      <c r="E127" s="336" t="s">
        <v>966</v>
      </c>
      <c r="F127" s="336">
        <f>+B125*0.25%</f>
        <v>205059.09792500001</v>
      </c>
    </row>
    <row r="128" spans="1:10" x14ac:dyDescent="0.25">
      <c r="A128" s="342" t="s">
        <v>992</v>
      </c>
      <c r="B128" s="427"/>
      <c r="C128" s="427">
        <v>6900000</v>
      </c>
    </row>
    <row r="129" spans="1:6" x14ac:dyDescent="0.25">
      <c r="A129" s="342" t="s">
        <v>1017</v>
      </c>
      <c r="B129" s="427"/>
      <c r="C129" s="427">
        <v>3300000</v>
      </c>
      <c r="F129" s="336">
        <f>C114-B31</f>
        <v>36540</v>
      </c>
    </row>
    <row r="130" spans="1:6" x14ac:dyDescent="0.25">
      <c r="A130" s="342" t="s">
        <v>1018</v>
      </c>
      <c r="B130" s="427"/>
      <c r="C130" s="427">
        <v>1850000</v>
      </c>
    </row>
    <row r="131" spans="1:6" x14ac:dyDescent="0.25">
      <c r="A131" s="342" t="s">
        <v>970</v>
      </c>
      <c r="B131" s="427">
        <v>142500</v>
      </c>
      <c r="C131" s="427"/>
    </row>
    <row r="132" spans="1:6" x14ac:dyDescent="0.25">
      <c r="A132" s="342" t="s">
        <v>1020</v>
      </c>
      <c r="B132" s="427"/>
      <c r="C132" s="427">
        <v>364410</v>
      </c>
    </row>
    <row r="133" spans="1:6" x14ac:dyDescent="0.25">
      <c r="A133" s="351" t="s">
        <v>745</v>
      </c>
      <c r="B133" s="428"/>
      <c r="C133" s="428"/>
    </row>
    <row r="134" spans="1:6" x14ac:dyDescent="0.25">
      <c r="A134" s="342" t="s">
        <v>524</v>
      </c>
      <c r="B134" s="427">
        <v>254299.24</v>
      </c>
      <c r="C134" s="428"/>
    </row>
    <row r="135" spans="1:6" x14ac:dyDescent="0.25">
      <c r="A135" s="342" t="s">
        <v>809</v>
      </c>
      <c r="B135" s="427"/>
      <c r="C135" s="428"/>
    </row>
    <row r="136" spans="1:6" x14ac:dyDescent="0.25">
      <c r="A136" s="342" t="s">
        <v>818</v>
      </c>
      <c r="B136" s="427">
        <v>105131</v>
      </c>
      <c r="C136" s="428"/>
    </row>
    <row r="137" spans="1:6" x14ac:dyDescent="0.25">
      <c r="A137" s="342" t="s">
        <v>985</v>
      </c>
      <c r="B137" s="427">
        <v>69761</v>
      </c>
      <c r="C137" s="428"/>
    </row>
    <row r="138" spans="1:6" x14ac:dyDescent="0.25">
      <c r="A138" s="342" t="s">
        <v>810</v>
      </c>
      <c r="B138" s="427">
        <v>1454029</v>
      </c>
      <c r="C138" s="428"/>
    </row>
    <row r="139" spans="1:6" ht="15.75" thickBot="1" x14ac:dyDescent="0.3">
      <c r="A139" s="352" t="s">
        <v>746</v>
      </c>
      <c r="B139" s="427"/>
      <c r="C139" s="427"/>
    </row>
    <row r="140" spans="1:6" ht="15.75" thickBot="1" x14ac:dyDescent="0.3">
      <c r="A140" s="353" t="s">
        <v>747</v>
      </c>
      <c r="B140" s="430">
        <f>SUM(B13:B139)</f>
        <v>115759437.36999999</v>
      </c>
      <c r="C140" s="430">
        <f>SUM(C13:C139)</f>
        <v>115759437.37</v>
      </c>
      <c r="D140" s="345"/>
    </row>
    <row r="141" spans="1:6" x14ac:dyDescent="0.25">
      <c r="D141" s="345"/>
    </row>
    <row r="142" spans="1:6" x14ac:dyDescent="0.25">
      <c r="B142" s="429">
        <f>B140-C140</f>
        <v>0</v>
      </c>
    </row>
  </sheetData>
  <mergeCells count="13">
    <mergeCell ref="E106:F106"/>
    <mergeCell ref="E107:F107"/>
    <mergeCell ref="A6:C6"/>
    <mergeCell ref="A1:C1"/>
    <mergeCell ref="A2:C2"/>
    <mergeCell ref="A3:C3"/>
    <mergeCell ref="A4:C4"/>
    <mergeCell ref="A5:C5"/>
    <mergeCell ref="A7:C7"/>
    <mergeCell ref="A8:C8"/>
    <mergeCell ref="B10:C10"/>
    <mergeCell ref="B11:C11"/>
    <mergeCell ref="B9:C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E5:H10"/>
  <sheetViews>
    <sheetView workbookViewId="0">
      <selection activeCell="G8" sqref="G8"/>
    </sheetView>
  </sheetViews>
  <sheetFormatPr defaultColWidth="9.140625" defaultRowHeight="21" x14ac:dyDescent="0.35"/>
  <cols>
    <col min="1" max="4" width="9.140625" style="354"/>
    <col min="5" max="5" width="37.28515625" style="354" bestFit="1" customWidth="1"/>
    <col min="6" max="6" width="22" style="355" bestFit="1" customWidth="1"/>
    <col min="7" max="7" width="18" style="355" bestFit="1" customWidth="1"/>
    <col min="8" max="8" width="9.140625" style="355"/>
    <col min="9" max="16384" width="9.140625" style="354"/>
  </cols>
  <sheetData>
    <row r="5" spans="5:7" x14ac:dyDescent="0.35">
      <c r="E5" s="354" t="s">
        <v>1047</v>
      </c>
      <c r="G5" s="355">
        <f>+'bs Notes'!M210</f>
        <v>36540</v>
      </c>
    </row>
    <row r="6" spans="5:7" x14ac:dyDescent="0.35">
      <c r="E6" s="354" t="s">
        <v>1048</v>
      </c>
      <c r="F6" s="355">
        <f>+'bs Notes'!L37</f>
        <v>91315112.170000002</v>
      </c>
    </row>
    <row r="8" spans="5:7" x14ac:dyDescent="0.35">
      <c r="E8" s="354" t="s">
        <v>1049</v>
      </c>
      <c r="F8" s="423">
        <v>2.5000000000000001E-3</v>
      </c>
      <c r="G8" s="355">
        <f>+F6*F8</f>
        <v>228287.780425</v>
      </c>
    </row>
    <row r="10" spans="5:7" x14ac:dyDescent="0.35">
      <c r="E10" s="354" t="s">
        <v>1050</v>
      </c>
      <c r="G10" s="355">
        <f>+G8-G5</f>
        <v>191747.780425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3"/>
  <sheetViews>
    <sheetView zoomScaleNormal="100" workbookViewId="0">
      <selection activeCell="D51" sqref="D51"/>
    </sheetView>
  </sheetViews>
  <sheetFormatPr defaultColWidth="9.140625" defaultRowHeight="14.25" x14ac:dyDescent="0.2"/>
  <cols>
    <col min="1" max="1" width="9.140625" style="23"/>
    <col min="2" max="2" width="84.140625" style="23" customWidth="1"/>
    <col min="3" max="3" width="8.42578125" style="23" customWidth="1"/>
    <col min="4" max="4" width="17" style="23" customWidth="1"/>
    <col min="5" max="5" width="20.28515625" style="23" customWidth="1"/>
    <col min="6" max="6" width="10" style="23" bestFit="1" customWidth="1"/>
    <col min="7" max="7" width="13.7109375" style="23" bestFit="1" customWidth="1"/>
    <col min="8" max="8" width="13.85546875" style="23" bestFit="1" customWidth="1"/>
    <col min="9" max="9" width="11.7109375" style="23" bestFit="1" customWidth="1"/>
    <col min="10" max="10" width="11.5703125" style="23" bestFit="1" customWidth="1"/>
    <col min="11" max="16384" width="9.140625" style="23"/>
  </cols>
  <sheetData>
    <row r="1" spans="1:5" s="1" customFormat="1" ht="28.5" customHeight="1" x14ac:dyDescent="0.3">
      <c r="A1" s="533" t="s">
        <v>287</v>
      </c>
      <c r="B1" s="534"/>
      <c r="C1" s="534"/>
      <c r="D1" s="534"/>
      <c r="E1" s="535"/>
    </row>
    <row r="2" spans="1:5" s="1" customFormat="1" ht="16.5" customHeight="1" x14ac:dyDescent="0.2">
      <c r="A2" s="536" t="s">
        <v>886</v>
      </c>
      <c r="B2" s="537"/>
      <c r="C2" s="537"/>
      <c r="D2" s="537"/>
      <c r="E2" s="538"/>
    </row>
    <row r="3" spans="1:5" s="1" customFormat="1" x14ac:dyDescent="0.2">
      <c r="A3" s="552" t="s">
        <v>288</v>
      </c>
      <c r="B3" s="553"/>
      <c r="C3" s="553"/>
      <c r="D3" s="553"/>
      <c r="E3" s="554"/>
    </row>
    <row r="4" spans="1:5" s="1" customFormat="1" ht="15.75" thickBot="1" x14ac:dyDescent="0.25">
      <c r="A4" s="555" t="s">
        <v>1068</v>
      </c>
      <c r="B4" s="556"/>
      <c r="C4" s="556"/>
      <c r="D4" s="556"/>
      <c r="E4" s="557"/>
    </row>
    <row r="5" spans="1:5" ht="27.75" thickBot="1" x14ac:dyDescent="0.25">
      <c r="A5" s="2" t="s">
        <v>28</v>
      </c>
      <c r="B5" s="3" t="s">
        <v>0</v>
      </c>
      <c r="C5" s="21" t="s">
        <v>1</v>
      </c>
      <c r="D5" s="21" t="s">
        <v>975</v>
      </c>
      <c r="E5" s="22" t="s">
        <v>798</v>
      </c>
    </row>
    <row r="6" spans="1:5" x14ac:dyDescent="0.2">
      <c r="A6" s="477"/>
      <c r="B6" s="478" t="s">
        <v>34</v>
      </c>
      <c r="C6" s="479"/>
      <c r="D6" s="480"/>
      <c r="E6" s="481"/>
    </row>
    <row r="7" spans="1:5" x14ac:dyDescent="0.2">
      <c r="A7" s="482" t="s">
        <v>35</v>
      </c>
      <c r="B7" s="483" t="s">
        <v>36</v>
      </c>
      <c r="C7" s="484">
        <v>15</v>
      </c>
      <c r="D7" s="485">
        <f>+'pl notes'!L9</f>
        <v>17938544.66</v>
      </c>
      <c r="E7" s="486">
        <v>184019.51</v>
      </c>
    </row>
    <row r="8" spans="1:5" x14ac:dyDescent="0.2">
      <c r="A8" s="482" t="s">
        <v>37</v>
      </c>
      <c r="B8" s="483" t="s">
        <v>38</v>
      </c>
      <c r="C8" s="484"/>
      <c r="D8" s="485">
        <v>0</v>
      </c>
      <c r="E8" s="486">
        <v>0</v>
      </c>
    </row>
    <row r="9" spans="1:5" x14ac:dyDescent="0.2">
      <c r="A9" s="482" t="s">
        <v>39</v>
      </c>
      <c r="B9" s="487" t="s">
        <v>41</v>
      </c>
      <c r="C9" s="484">
        <v>16</v>
      </c>
      <c r="D9" s="485">
        <f>'pl notes'!L24</f>
        <v>0</v>
      </c>
      <c r="E9" s="486">
        <v>0</v>
      </c>
    </row>
    <row r="10" spans="1:5" x14ac:dyDescent="0.2">
      <c r="A10" s="482" t="s">
        <v>40</v>
      </c>
      <c r="B10" s="483" t="s">
        <v>42</v>
      </c>
      <c r="C10" s="484" t="s">
        <v>611</v>
      </c>
      <c r="D10" s="485">
        <f>+'pl notes'!L40</f>
        <v>370280.07</v>
      </c>
      <c r="E10" s="486">
        <v>3155002</v>
      </c>
    </row>
    <row r="11" spans="1:5" x14ac:dyDescent="0.2">
      <c r="A11" s="488" t="s">
        <v>43</v>
      </c>
      <c r="B11" s="489" t="s">
        <v>44</v>
      </c>
      <c r="C11" s="490"/>
      <c r="D11" s="491">
        <f>SUM(D7:D10)</f>
        <v>18308824.73</v>
      </c>
      <c r="E11" s="492">
        <v>3339021.51</v>
      </c>
    </row>
    <row r="12" spans="1:5" x14ac:dyDescent="0.2">
      <c r="A12" s="482"/>
      <c r="B12" s="493"/>
      <c r="C12" s="484"/>
      <c r="D12" s="485"/>
      <c r="E12" s="486"/>
    </row>
    <row r="13" spans="1:5" x14ac:dyDescent="0.2">
      <c r="A13" s="482" t="s">
        <v>45</v>
      </c>
      <c r="B13" s="483" t="s">
        <v>46</v>
      </c>
      <c r="C13" s="484" t="s">
        <v>612</v>
      </c>
      <c r="D13" s="485">
        <f>+'pl notes'!L46</f>
        <v>1416768.64</v>
      </c>
      <c r="E13" s="486">
        <v>165390</v>
      </c>
    </row>
    <row r="14" spans="1:5" x14ac:dyDescent="0.2">
      <c r="A14" s="488" t="s">
        <v>47</v>
      </c>
      <c r="B14" s="489" t="s">
        <v>971</v>
      </c>
      <c r="C14" s="490"/>
      <c r="D14" s="491">
        <f>+D11+D13</f>
        <v>19725593.370000001</v>
      </c>
      <c r="E14" s="492">
        <v>3504411.51</v>
      </c>
    </row>
    <row r="15" spans="1:5" x14ac:dyDescent="0.2">
      <c r="A15" s="482"/>
      <c r="B15" s="494"/>
      <c r="C15" s="484"/>
      <c r="D15" s="485"/>
      <c r="E15" s="486"/>
    </row>
    <row r="16" spans="1:5" x14ac:dyDescent="0.2">
      <c r="A16" s="482"/>
      <c r="B16" s="495" t="s">
        <v>48</v>
      </c>
      <c r="C16" s="484"/>
      <c r="D16" s="485"/>
      <c r="E16" s="486"/>
    </row>
    <row r="17" spans="1:8" x14ac:dyDescent="0.2">
      <c r="A17" s="482" t="s">
        <v>35</v>
      </c>
      <c r="B17" s="487" t="s">
        <v>49</v>
      </c>
      <c r="C17" s="484">
        <v>19</v>
      </c>
      <c r="D17" s="485">
        <f>+'pl notes'!L60</f>
        <v>6280341</v>
      </c>
      <c r="E17" s="486">
        <v>1060216</v>
      </c>
    </row>
    <row r="18" spans="1:8" x14ac:dyDescent="0.2">
      <c r="A18" s="482" t="s">
        <v>37</v>
      </c>
      <c r="B18" s="487" t="s">
        <v>326</v>
      </c>
      <c r="C18" s="484">
        <v>20</v>
      </c>
      <c r="D18" s="485">
        <f>+'pl notes'!L120</f>
        <v>4353070.34</v>
      </c>
      <c r="E18" s="486">
        <v>1935551.75</v>
      </c>
    </row>
    <row r="19" spans="1:8" x14ac:dyDescent="0.2">
      <c r="A19" s="482" t="s">
        <v>39</v>
      </c>
      <c r="B19" s="487" t="s">
        <v>226</v>
      </c>
      <c r="C19" s="484">
        <v>9</v>
      </c>
      <c r="D19" s="485">
        <f>'fa note'!F22</f>
        <v>702377.08135833335</v>
      </c>
      <c r="E19" s="486">
        <v>434816.51936666662</v>
      </c>
    </row>
    <row r="20" spans="1:8" x14ac:dyDescent="0.2">
      <c r="A20" s="482" t="s">
        <v>80</v>
      </c>
      <c r="B20" s="495" t="s">
        <v>50</v>
      </c>
      <c r="C20" s="484"/>
      <c r="D20" s="491">
        <f>SUM(D17:D19)</f>
        <v>11335788.421358334</v>
      </c>
      <c r="E20" s="492">
        <v>3430584.2693666667</v>
      </c>
    </row>
    <row r="21" spans="1:8" x14ac:dyDescent="0.2">
      <c r="A21" s="482"/>
      <c r="B21" s="487"/>
      <c r="C21" s="484"/>
      <c r="D21" s="485"/>
      <c r="E21" s="486"/>
      <c r="H21" s="28">
        <f>+D32+750000</f>
        <v>7228199.9909317419</v>
      </c>
    </row>
    <row r="22" spans="1:8" x14ac:dyDescent="0.2">
      <c r="A22" s="482" t="s">
        <v>51</v>
      </c>
      <c r="B22" s="487" t="s">
        <v>52</v>
      </c>
      <c r="C22" s="484"/>
      <c r="D22" s="485">
        <f>+D14-D20</f>
        <v>8389804.9486416671</v>
      </c>
      <c r="E22" s="486">
        <v>73827.240633333102</v>
      </c>
    </row>
    <row r="23" spans="1:8" x14ac:dyDescent="0.2">
      <c r="A23" s="482" t="s">
        <v>82</v>
      </c>
      <c r="B23" s="487" t="s">
        <v>53</v>
      </c>
      <c r="C23" s="484"/>
      <c r="D23" s="485">
        <v>0</v>
      </c>
      <c r="E23" s="486">
        <v>0</v>
      </c>
    </row>
    <row r="24" spans="1:8" x14ac:dyDescent="0.2">
      <c r="A24" s="482" t="s">
        <v>81</v>
      </c>
      <c r="B24" s="487" t="s">
        <v>54</v>
      </c>
      <c r="C24" s="484"/>
      <c r="D24" s="485">
        <f>+D22-D23</f>
        <v>8389804.9486416671</v>
      </c>
      <c r="E24" s="486">
        <v>73827.240633333102</v>
      </c>
      <c r="G24" s="29"/>
    </row>
    <row r="25" spans="1:8" x14ac:dyDescent="0.2">
      <c r="A25" s="549" t="s">
        <v>83</v>
      </c>
      <c r="B25" s="487" t="s">
        <v>55</v>
      </c>
      <c r="C25" s="25"/>
      <c r="D25" s="395"/>
      <c r="E25" s="26"/>
    </row>
    <row r="26" spans="1:8" x14ac:dyDescent="0.2">
      <c r="A26" s="550"/>
      <c r="B26" s="487" t="s">
        <v>56</v>
      </c>
      <c r="C26" s="30"/>
      <c r="D26" s="31">
        <f>+trial!B32</f>
        <v>1984334</v>
      </c>
      <c r="E26" s="32">
        <v>0</v>
      </c>
    </row>
    <row r="27" spans="1:8" x14ac:dyDescent="0.2">
      <c r="A27" s="551"/>
      <c r="B27" s="487" t="s">
        <v>57</v>
      </c>
      <c r="C27" s="24"/>
      <c r="D27" s="33">
        <f>'bs Notes'!K182</f>
        <v>72729.042290074998</v>
      </c>
      <c r="E27" s="34">
        <v>12631.282843299983</v>
      </c>
    </row>
    <row r="28" spans="1:8" x14ac:dyDescent="0.2">
      <c r="A28" s="482" t="s">
        <v>84</v>
      </c>
      <c r="B28" s="487" t="s">
        <v>58</v>
      </c>
      <c r="C28" s="484"/>
      <c r="D28" s="485">
        <f>+D24-D26+D27</f>
        <v>6478199.9909317419</v>
      </c>
      <c r="E28" s="486">
        <v>86458.523476633083</v>
      </c>
      <c r="F28" s="28"/>
    </row>
    <row r="29" spans="1:8" x14ac:dyDescent="0.2">
      <c r="A29" s="482" t="s">
        <v>59</v>
      </c>
      <c r="B29" s="487" t="s">
        <v>60</v>
      </c>
      <c r="C29" s="484"/>
      <c r="D29" s="485">
        <v>0</v>
      </c>
      <c r="E29" s="486">
        <v>0</v>
      </c>
    </row>
    <row r="30" spans="1:8" x14ac:dyDescent="0.2">
      <c r="A30" s="482" t="s">
        <v>61</v>
      </c>
      <c r="B30" s="487" t="s">
        <v>62</v>
      </c>
      <c r="C30" s="484"/>
      <c r="D30" s="485">
        <v>0</v>
      </c>
      <c r="E30" s="486">
        <v>0</v>
      </c>
    </row>
    <row r="31" spans="1:8" x14ac:dyDescent="0.2">
      <c r="A31" s="482" t="s">
        <v>85</v>
      </c>
      <c r="B31" s="487" t="s">
        <v>63</v>
      </c>
      <c r="C31" s="484"/>
      <c r="D31" s="485">
        <v>0</v>
      </c>
      <c r="E31" s="486">
        <v>0</v>
      </c>
    </row>
    <row r="32" spans="1:8" x14ac:dyDescent="0.2">
      <c r="A32" s="488" t="s">
        <v>64</v>
      </c>
      <c r="B32" s="495" t="s">
        <v>65</v>
      </c>
      <c r="C32" s="484"/>
      <c r="D32" s="491">
        <f>+D31+D28</f>
        <v>6478199.9909317419</v>
      </c>
      <c r="E32" s="492">
        <v>86458.523476633083</v>
      </c>
      <c r="G32" s="28"/>
    </row>
    <row r="33" spans="1:10" x14ac:dyDescent="0.2">
      <c r="A33" s="482"/>
      <c r="B33" s="487"/>
      <c r="C33" s="484"/>
      <c r="D33" s="485"/>
      <c r="E33" s="486"/>
    </row>
    <row r="34" spans="1:10" x14ac:dyDescent="0.2">
      <c r="A34" s="488" t="s">
        <v>86</v>
      </c>
      <c r="B34" s="495" t="s">
        <v>66</v>
      </c>
      <c r="C34" s="484"/>
      <c r="D34" s="485"/>
      <c r="E34" s="486"/>
    </row>
    <row r="35" spans="1:10" ht="28.5" x14ac:dyDescent="0.2">
      <c r="A35" s="496"/>
      <c r="B35" s="497" t="s">
        <v>87</v>
      </c>
      <c r="C35" s="25"/>
      <c r="D35" s="498">
        <v>0</v>
      </c>
      <c r="E35" s="499">
        <v>0</v>
      </c>
    </row>
    <row r="36" spans="1:10" x14ac:dyDescent="0.2">
      <c r="A36" s="496"/>
      <c r="B36" s="497" t="s">
        <v>88</v>
      </c>
      <c r="C36" s="25"/>
      <c r="D36" s="498">
        <f>'bs Notes'!L303</f>
        <v>0</v>
      </c>
      <c r="E36" s="499">
        <v>0</v>
      </c>
    </row>
    <row r="37" spans="1:10" x14ac:dyDescent="0.2">
      <c r="A37" s="482"/>
      <c r="B37" s="495" t="s">
        <v>67</v>
      </c>
      <c r="C37" s="484"/>
      <c r="D37" s="491">
        <f>+D35+D36</f>
        <v>0</v>
      </c>
      <c r="E37" s="492">
        <v>0</v>
      </c>
    </row>
    <row r="38" spans="1:10" x14ac:dyDescent="0.2">
      <c r="A38" s="496"/>
      <c r="B38" s="487" t="s">
        <v>89</v>
      </c>
      <c r="C38" s="25"/>
      <c r="D38" s="395">
        <v>0</v>
      </c>
      <c r="E38" s="500">
        <v>0</v>
      </c>
      <c r="J38" s="330"/>
    </row>
    <row r="39" spans="1:10" x14ac:dyDescent="0.2">
      <c r="A39" s="496"/>
      <c r="B39" s="487" t="s">
        <v>90</v>
      </c>
      <c r="C39" s="25"/>
      <c r="D39" s="395">
        <v>0</v>
      </c>
      <c r="E39" s="500">
        <v>0</v>
      </c>
    </row>
    <row r="40" spans="1:10" x14ac:dyDescent="0.2">
      <c r="A40" s="482"/>
      <c r="B40" s="495" t="s">
        <v>68</v>
      </c>
      <c r="C40" s="484"/>
      <c r="D40" s="485">
        <v>0</v>
      </c>
      <c r="E40" s="492">
        <v>0</v>
      </c>
    </row>
    <row r="41" spans="1:10" x14ac:dyDescent="0.2">
      <c r="A41" s="482"/>
      <c r="B41" s="495" t="s">
        <v>69</v>
      </c>
      <c r="C41" s="484"/>
      <c r="D41" s="491">
        <f>+D40+D37</f>
        <v>0</v>
      </c>
      <c r="E41" s="492">
        <v>0</v>
      </c>
    </row>
    <row r="42" spans="1:10" ht="28.5" x14ac:dyDescent="0.2">
      <c r="A42" s="501" t="s">
        <v>70</v>
      </c>
      <c r="B42" s="495" t="s">
        <v>71</v>
      </c>
      <c r="C42" s="484"/>
      <c r="D42" s="491">
        <f>+D41+D32</f>
        <v>6478199.9909317419</v>
      </c>
      <c r="E42" s="492">
        <f>+E41+E32</f>
        <v>86458.523476633083</v>
      </c>
      <c r="G42" s="28"/>
    </row>
    <row r="43" spans="1:10" x14ac:dyDescent="0.2">
      <c r="A43" s="488" t="s">
        <v>72</v>
      </c>
      <c r="B43" s="495" t="s">
        <v>73</v>
      </c>
      <c r="C43" s="484"/>
      <c r="D43" s="485"/>
      <c r="E43" s="486"/>
      <c r="H43" s="29"/>
    </row>
    <row r="44" spans="1:10" x14ac:dyDescent="0.2">
      <c r="A44" s="482"/>
      <c r="B44" s="487" t="s">
        <v>74</v>
      </c>
      <c r="C44" s="484"/>
      <c r="D44" s="502">
        <f>+$D$32/'bs Notes'!$K$244</f>
        <v>1.7274739316102883</v>
      </c>
      <c r="E44" s="503">
        <v>2.3054991460663206E-2</v>
      </c>
      <c r="H44" s="29"/>
    </row>
    <row r="45" spans="1:10" x14ac:dyDescent="0.2">
      <c r="A45" s="482"/>
      <c r="B45" s="487" t="s">
        <v>75</v>
      </c>
      <c r="C45" s="484"/>
      <c r="D45" s="502">
        <f>+$D$32/'bs Notes'!$K$244</f>
        <v>1.7274739316102883</v>
      </c>
      <c r="E45" s="503">
        <v>2.3054991460663206E-2</v>
      </c>
    </row>
    <row r="46" spans="1:10" x14ac:dyDescent="0.2">
      <c r="A46" s="488" t="s">
        <v>76</v>
      </c>
      <c r="B46" s="495" t="s">
        <v>77</v>
      </c>
      <c r="C46" s="484"/>
      <c r="D46" s="502"/>
      <c r="E46" s="503"/>
    </row>
    <row r="47" spans="1:10" x14ac:dyDescent="0.2">
      <c r="A47" s="482"/>
      <c r="B47" s="487" t="s">
        <v>74</v>
      </c>
      <c r="C47" s="484"/>
      <c r="D47" s="502">
        <v>0</v>
      </c>
      <c r="E47" s="503">
        <v>0</v>
      </c>
    </row>
    <row r="48" spans="1:10" x14ac:dyDescent="0.2">
      <c r="A48" s="482"/>
      <c r="B48" s="487" t="s">
        <v>75</v>
      </c>
      <c r="C48" s="484"/>
      <c r="D48" s="502">
        <v>0</v>
      </c>
      <c r="E48" s="503">
        <v>0</v>
      </c>
    </row>
    <row r="49" spans="1:6" x14ac:dyDescent="0.2">
      <c r="A49" s="488" t="s">
        <v>78</v>
      </c>
      <c r="B49" s="495" t="s">
        <v>79</v>
      </c>
      <c r="C49" s="484"/>
      <c r="D49" s="502"/>
      <c r="E49" s="503"/>
    </row>
    <row r="50" spans="1:6" x14ac:dyDescent="0.2">
      <c r="A50" s="482"/>
      <c r="B50" s="487" t="s">
        <v>74</v>
      </c>
      <c r="C50" s="484"/>
      <c r="D50" s="502">
        <f>+D44+D47</f>
        <v>1.7274739316102883</v>
      </c>
      <c r="E50" s="503">
        <v>2.3054991460663206E-2</v>
      </c>
    </row>
    <row r="51" spans="1:6" x14ac:dyDescent="0.2">
      <c r="A51" s="482"/>
      <c r="B51" s="487" t="s">
        <v>75</v>
      </c>
      <c r="C51" s="484"/>
      <c r="D51" s="502">
        <f>+D45+D48</f>
        <v>1.7274739316102883</v>
      </c>
      <c r="E51" s="503">
        <v>2.3054991460663206E-2</v>
      </c>
    </row>
    <row r="52" spans="1:6" x14ac:dyDescent="0.2">
      <c r="A52" s="504"/>
      <c r="B52" s="505"/>
      <c r="C52" s="484"/>
      <c r="D52" s="505"/>
      <c r="E52" s="506"/>
    </row>
    <row r="53" spans="1:6" ht="15" thickBot="1" x14ac:dyDescent="0.25">
      <c r="A53" s="507" t="s">
        <v>91</v>
      </c>
      <c r="B53" s="508" t="s">
        <v>92</v>
      </c>
      <c r="C53" s="509" t="s">
        <v>625</v>
      </c>
      <c r="D53" s="510"/>
      <c r="E53" s="511"/>
    </row>
    <row r="54" spans="1:6" x14ac:dyDescent="0.2">
      <c r="A54" s="27"/>
      <c r="E54" s="35"/>
    </row>
    <row r="55" spans="1:6" s="1" customFormat="1" x14ac:dyDescent="0.2">
      <c r="A55" s="15" t="s">
        <v>281</v>
      </c>
      <c r="C55" s="547" t="s">
        <v>282</v>
      </c>
      <c r="D55" s="547"/>
      <c r="E55" s="548"/>
      <c r="F55" s="13"/>
    </row>
    <row r="56" spans="1:6" s="1" customFormat="1" x14ac:dyDescent="0.2">
      <c r="A56" s="262" t="s">
        <v>763</v>
      </c>
      <c r="C56" s="537" t="s">
        <v>560</v>
      </c>
      <c r="D56" s="537"/>
      <c r="E56" s="538"/>
      <c r="F56" s="123"/>
    </row>
    <row r="57" spans="1:6" s="1" customFormat="1" x14ac:dyDescent="0.2">
      <c r="A57" s="15" t="s">
        <v>280</v>
      </c>
      <c r="E57" s="181"/>
    </row>
    <row r="58" spans="1:6" x14ac:dyDescent="0.2">
      <c r="A58" s="15" t="s">
        <v>764</v>
      </c>
      <c r="C58" s="1"/>
      <c r="D58" s="1"/>
      <c r="E58" s="181"/>
      <c r="F58" s="1"/>
    </row>
    <row r="59" spans="1:6" s="1" customFormat="1" x14ac:dyDescent="0.2">
      <c r="A59" s="15"/>
      <c r="E59" s="181"/>
    </row>
    <row r="60" spans="1:6" s="1" customFormat="1" x14ac:dyDescent="0.2">
      <c r="A60" s="15"/>
      <c r="C60" s="123" t="s">
        <v>780</v>
      </c>
      <c r="D60" s="8"/>
      <c r="E60" s="244" t="s">
        <v>782</v>
      </c>
    </row>
    <row r="61" spans="1:6" s="1" customFormat="1" x14ac:dyDescent="0.2">
      <c r="A61" s="15"/>
      <c r="C61" s="1" t="s">
        <v>278</v>
      </c>
      <c r="D61" s="8"/>
      <c r="E61" s="245" t="s">
        <v>284</v>
      </c>
    </row>
    <row r="62" spans="1:6" x14ac:dyDescent="0.2">
      <c r="A62" s="262" t="s">
        <v>765</v>
      </c>
      <c r="C62" s="123" t="s">
        <v>781</v>
      </c>
      <c r="D62" s="8"/>
      <c r="E62" s="244" t="s">
        <v>783</v>
      </c>
    </row>
    <row r="63" spans="1:6" s="1" customFormat="1" x14ac:dyDescent="0.2">
      <c r="A63" s="15" t="s">
        <v>93</v>
      </c>
      <c r="D63" s="8"/>
      <c r="E63" s="246"/>
    </row>
    <row r="64" spans="1:6" s="1" customFormat="1" x14ac:dyDescent="0.2">
      <c r="A64" s="15" t="s">
        <v>766</v>
      </c>
      <c r="D64" s="8"/>
      <c r="E64" s="246"/>
    </row>
    <row r="65" spans="1:5" x14ac:dyDescent="0.2">
      <c r="A65" s="15"/>
      <c r="C65" s="1"/>
      <c r="D65" s="8"/>
      <c r="E65" s="246"/>
    </row>
    <row r="66" spans="1:5" x14ac:dyDescent="0.2">
      <c r="A66" s="15" t="s">
        <v>767</v>
      </c>
      <c r="C66" s="1"/>
      <c r="D66" s="8"/>
      <c r="E66" s="246"/>
    </row>
    <row r="67" spans="1:5" x14ac:dyDescent="0.2">
      <c r="A67" s="15" t="s">
        <v>768</v>
      </c>
      <c r="C67" s="123" t="s">
        <v>784</v>
      </c>
      <c r="D67" s="8"/>
      <c r="E67" s="244" t="s">
        <v>785</v>
      </c>
    </row>
    <row r="68" spans="1:5" x14ac:dyDescent="0.2">
      <c r="A68" s="15" t="s">
        <v>769</v>
      </c>
      <c r="C68" s="1" t="s">
        <v>286</v>
      </c>
      <c r="D68" s="8"/>
      <c r="E68" s="245" t="s">
        <v>279</v>
      </c>
    </row>
    <row r="69" spans="1:5" x14ac:dyDescent="0.2">
      <c r="A69" s="15" t="s">
        <v>891</v>
      </c>
      <c r="E69" s="35"/>
    </row>
    <row r="70" spans="1:5" x14ac:dyDescent="0.2">
      <c r="A70" s="15" t="s">
        <v>972</v>
      </c>
      <c r="B70" s="242"/>
      <c r="E70" s="35"/>
    </row>
    <row r="71" spans="1:5" x14ac:dyDescent="0.2">
      <c r="A71" s="15"/>
      <c r="E71" s="35"/>
    </row>
    <row r="72" spans="1:5" x14ac:dyDescent="0.2">
      <c r="A72" s="545" t="s">
        <v>833</v>
      </c>
      <c r="B72" s="546"/>
      <c r="E72" s="35"/>
    </row>
    <row r="73" spans="1:5" ht="15" thickBot="1" x14ac:dyDescent="0.25">
      <c r="A73" s="37"/>
      <c r="B73" s="38"/>
      <c r="C73" s="38"/>
      <c r="D73" s="38"/>
      <c r="E73" s="39"/>
    </row>
  </sheetData>
  <mergeCells count="8">
    <mergeCell ref="A72:B72"/>
    <mergeCell ref="C56:E56"/>
    <mergeCell ref="C55:E55"/>
    <mergeCell ref="A25:A27"/>
    <mergeCell ref="A1:E1"/>
    <mergeCell ref="A3:E3"/>
    <mergeCell ref="A4:E4"/>
    <mergeCell ref="A2:E2"/>
  </mergeCells>
  <printOptions horizontalCentered="1"/>
  <pageMargins left="0.19685039370078741" right="0.19685039370078741" top="0.19685039370078741" bottom="0.19685039370078741" header="0" footer="0"/>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4"/>
  <sheetViews>
    <sheetView topLeftCell="A22" zoomScaleNormal="100" workbookViewId="0">
      <selection activeCell="H28" sqref="H28"/>
    </sheetView>
  </sheetViews>
  <sheetFormatPr defaultColWidth="9.140625" defaultRowHeight="14.25" x14ac:dyDescent="0.2"/>
  <cols>
    <col min="1" max="1" width="3.7109375" style="1" customWidth="1"/>
    <col min="2" max="2" width="11.28515625" style="1" bestFit="1" customWidth="1"/>
    <col min="3" max="5" width="9.140625" style="1"/>
    <col min="6" max="6" width="12.85546875" style="1" bestFit="1" customWidth="1"/>
    <col min="7" max="7" width="9.140625" style="1"/>
    <col min="8" max="10" width="17.7109375" style="8" customWidth="1"/>
    <col min="11" max="11" width="20.42578125" style="8" customWidth="1"/>
    <col min="12" max="12" width="9.140625" style="1"/>
    <col min="13" max="13" width="14.85546875" style="1" customWidth="1"/>
    <col min="14" max="14" width="10.85546875" style="1" bestFit="1" customWidth="1"/>
    <col min="15" max="16384" width="9.140625" style="1"/>
  </cols>
  <sheetData>
    <row r="1" spans="1:13" ht="22.5" x14ac:dyDescent="0.3">
      <c r="A1" s="533" t="s">
        <v>287</v>
      </c>
      <c r="B1" s="534"/>
      <c r="C1" s="534"/>
      <c r="D1" s="534"/>
      <c r="E1" s="534"/>
      <c r="F1" s="534"/>
      <c r="G1" s="534"/>
      <c r="H1" s="534"/>
      <c r="I1" s="534"/>
      <c r="J1" s="534"/>
      <c r="K1" s="535"/>
    </row>
    <row r="2" spans="1:13" x14ac:dyDescent="0.2">
      <c r="A2" s="536" t="s">
        <v>886</v>
      </c>
      <c r="B2" s="537"/>
      <c r="C2" s="537"/>
      <c r="D2" s="537"/>
      <c r="E2" s="537"/>
      <c r="F2" s="537"/>
      <c r="G2" s="537"/>
      <c r="H2" s="537"/>
      <c r="I2" s="537"/>
      <c r="J2" s="537"/>
      <c r="K2" s="538"/>
    </row>
    <row r="3" spans="1:13" x14ac:dyDescent="0.2">
      <c r="A3" s="552" t="s">
        <v>288</v>
      </c>
      <c r="B3" s="553"/>
      <c r="C3" s="553"/>
      <c r="D3" s="553"/>
      <c r="E3" s="553"/>
      <c r="F3" s="553"/>
      <c r="G3" s="553"/>
      <c r="H3" s="553"/>
      <c r="I3" s="553"/>
      <c r="J3" s="553"/>
      <c r="K3" s="554"/>
    </row>
    <row r="4" spans="1:13" ht="15" thickBot="1" x14ac:dyDescent="0.25">
      <c r="A4" s="561" t="s">
        <v>1069</v>
      </c>
      <c r="B4" s="562"/>
      <c r="C4" s="562"/>
      <c r="D4" s="562"/>
      <c r="E4" s="562"/>
      <c r="F4" s="562"/>
      <c r="G4" s="562"/>
      <c r="H4" s="562"/>
      <c r="I4" s="562"/>
      <c r="J4" s="562"/>
      <c r="K4" s="563"/>
    </row>
    <row r="5" spans="1:13" ht="15" thickBot="1" x14ac:dyDescent="0.25">
      <c r="A5" s="40" t="s">
        <v>289</v>
      </c>
      <c r="B5" s="567" t="s">
        <v>0</v>
      </c>
      <c r="C5" s="567"/>
      <c r="D5" s="567"/>
      <c r="E5" s="567"/>
      <c r="F5" s="567"/>
      <c r="G5" s="567"/>
      <c r="H5" s="564" t="s">
        <v>1031</v>
      </c>
      <c r="I5" s="564"/>
      <c r="J5" s="565" t="s">
        <v>797</v>
      </c>
      <c r="K5" s="566"/>
    </row>
    <row r="6" spans="1:13" x14ac:dyDescent="0.2">
      <c r="A6" s="41" t="s">
        <v>180</v>
      </c>
      <c r="B6" s="42" t="s">
        <v>274</v>
      </c>
      <c r="C6" s="43"/>
      <c r="D6" s="43"/>
      <c r="E6" s="43"/>
      <c r="F6" s="43"/>
      <c r="G6" s="44"/>
      <c r="H6" s="45"/>
      <c r="I6" s="46"/>
      <c r="J6" s="47"/>
      <c r="K6" s="48"/>
    </row>
    <row r="7" spans="1:13" x14ac:dyDescent="0.2">
      <c r="A7" s="49"/>
      <c r="B7" s="558" t="s">
        <v>290</v>
      </c>
      <c r="C7" s="559"/>
      <c r="D7" s="559"/>
      <c r="E7" s="559"/>
      <c r="F7" s="559"/>
      <c r="G7" s="560"/>
      <c r="H7" s="50"/>
      <c r="I7" s="50">
        <f>+PorL!D42</f>
        <v>6478199.9909317419</v>
      </c>
      <c r="J7" s="50"/>
      <c r="K7" s="50">
        <v>86458.523476633083</v>
      </c>
    </row>
    <row r="8" spans="1:13" x14ac:dyDescent="0.2">
      <c r="A8" s="49"/>
      <c r="B8" s="51" t="s">
        <v>291</v>
      </c>
      <c r="C8" s="52"/>
      <c r="D8" s="52"/>
      <c r="E8" s="52"/>
      <c r="F8" s="52"/>
      <c r="G8" s="53"/>
      <c r="H8" s="50"/>
      <c r="I8" s="54"/>
      <c r="J8" s="50"/>
      <c r="K8" s="55"/>
    </row>
    <row r="9" spans="1:13" x14ac:dyDescent="0.2">
      <c r="A9" s="49"/>
      <c r="B9" s="56" t="s">
        <v>292</v>
      </c>
      <c r="D9" s="57"/>
      <c r="E9" s="57"/>
      <c r="F9" s="57"/>
      <c r="G9" s="58"/>
      <c r="H9" s="50">
        <f>-PorL!D27</f>
        <v>-72729.042290074998</v>
      </c>
      <c r="I9" s="59"/>
      <c r="J9" s="50">
        <v>-12631.2828433</v>
      </c>
      <c r="K9" s="55"/>
    </row>
    <row r="10" spans="1:13" x14ac:dyDescent="0.2">
      <c r="A10" s="49"/>
      <c r="B10" s="56" t="s">
        <v>595</v>
      </c>
      <c r="D10" s="57"/>
      <c r="E10" s="57"/>
      <c r="F10" s="57"/>
      <c r="G10" s="58"/>
      <c r="H10" s="358"/>
      <c r="I10" s="59"/>
      <c r="J10" s="50"/>
      <c r="K10" s="55"/>
      <c r="M10" s="8"/>
    </row>
    <row r="11" spans="1:13" x14ac:dyDescent="0.2">
      <c r="A11" s="49"/>
      <c r="B11" s="60" t="s">
        <v>226</v>
      </c>
      <c r="D11" s="43"/>
      <c r="E11" s="43"/>
      <c r="F11" s="43"/>
      <c r="G11" s="44"/>
      <c r="H11" s="50">
        <f>'fa note'!F22</f>
        <v>702377.08135833335</v>
      </c>
      <c r="I11" s="59"/>
      <c r="J11" s="50">
        <v>434816.51936666662</v>
      </c>
      <c r="K11" s="55"/>
    </row>
    <row r="12" spans="1:13" x14ac:dyDescent="0.2">
      <c r="A12" s="49"/>
      <c r="B12" s="60" t="s">
        <v>536</v>
      </c>
      <c r="D12" s="43"/>
      <c r="E12" s="43"/>
      <c r="F12" s="43"/>
      <c r="G12" s="44"/>
      <c r="H12" s="50">
        <v>0</v>
      </c>
      <c r="I12" s="59"/>
      <c r="J12" s="50">
        <v>0</v>
      </c>
      <c r="K12" s="55"/>
      <c r="M12" s="8"/>
    </row>
    <row r="13" spans="1:13" x14ac:dyDescent="0.2">
      <c r="A13" s="49"/>
      <c r="B13" s="60" t="s">
        <v>597</v>
      </c>
      <c r="D13" s="43"/>
      <c r="E13" s="43"/>
      <c r="F13" s="43"/>
      <c r="G13" s="44"/>
      <c r="H13" s="50">
        <f>-'pl notes'!L30-'pl notes'!L31-'pl notes'!L32-'pl notes'!L33-'pl notes'!L34-'pl notes'!L35</f>
        <v>0</v>
      </c>
      <c r="I13" s="59"/>
      <c r="J13" s="50">
        <v>0</v>
      </c>
      <c r="K13" s="55"/>
    </row>
    <row r="14" spans="1:13" x14ac:dyDescent="0.2">
      <c r="A14" s="49"/>
      <c r="B14" s="60" t="s">
        <v>596</v>
      </c>
      <c r="D14" s="43"/>
      <c r="E14" s="43"/>
      <c r="F14" s="43"/>
      <c r="G14" s="44"/>
      <c r="H14" s="50">
        <v>0</v>
      </c>
      <c r="I14" s="59"/>
      <c r="J14" s="50">
        <v>0</v>
      </c>
      <c r="K14" s="55"/>
    </row>
    <row r="15" spans="1:13" x14ac:dyDescent="0.2">
      <c r="A15" s="49"/>
      <c r="B15" s="60" t="s">
        <v>537</v>
      </c>
      <c r="D15" s="43"/>
      <c r="E15" s="43"/>
      <c r="F15" s="43"/>
      <c r="G15" s="44"/>
      <c r="H15" s="61">
        <v>0</v>
      </c>
      <c r="I15" s="59"/>
      <c r="J15" s="61">
        <v>0</v>
      </c>
      <c r="K15" s="62"/>
    </row>
    <row r="16" spans="1:13" x14ac:dyDescent="0.2">
      <c r="A16" s="49"/>
      <c r="B16" s="60" t="s">
        <v>293</v>
      </c>
      <c r="D16" s="43"/>
      <c r="E16" s="43"/>
      <c r="F16" s="43"/>
      <c r="G16" s="44"/>
      <c r="H16" s="61">
        <v>0</v>
      </c>
      <c r="I16" s="59"/>
      <c r="J16" s="61">
        <v>-3155002</v>
      </c>
      <c r="K16" s="62"/>
    </row>
    <row r="17" spans="1:13" x14ac:dyDescent="0.2">
      <c r="A17" s="49"/>
      <c r="B17" s="60" t="s">
        <v>1029</v>
      </c>
      <c r="D17" s="43"/>
      <c r="E17" s="43"/>
      <c r="F17" s="43"/>
      <c r="G17" s="44"/>
      <c r="H17" s="61"/>
      <c r="I17" s="59"/>
      <c r="J17" s="61">
        <v>-246588</v>
      </c>
      <c r="K17" s="62"/>
    </row>
    <row r="18" spans="1:13" x14ac:dyDescent="0.2">
      <c r="A18" s="49"/>
      <c r="B18" s="60" t="str">
        <f>+'pl notes'!B28</f>
        <v>Lending Fee on shares</v>
      </c>
      <c r="D18" s="43"/>
      <c r="E18" s="43"/>
      <c r="F18" s="43"/>
      <c r="G18" s="44"/>
      <c r="H18" s="61">
        <f>-'pl notes'!L28</f>
        <v>0</v>
      </c>
      <c r="I18" s="59"/>
      <c r="J18" s="61">
        <v>0</v>
      </c>
      <c r="K18" s="62"/>
    </row>
    <row r="19" spans="1:13" x14ac:dyDescent="0.2">
      <c r="A19" s="49"/>
      <c r="B19" s="60" t="s">
        <v>538</v>
      </c>
      <c r="D19" s="43"/>
      <c r="E19" s="43"/>
      <c r="F19" s="43"/>
      <c r="G19" s="44"/>
      <c r="H19" s="63">
        <f>-PorL!D37</f>
        <v>0</v>
      </c>
      <c r="I19" s="59"/>
      <c r="J19" s="50">
        <v>0</v>
      </c>
      <c r="K19" s="62"/>
    </row>
    <row r="20" spans="1:13" x14ac:dyDescent="0.2">
      <c r="A20" s="49"/>
      <c r="B20" s="60" t="s">
        <v>559</v>
      </c>
      <c r="D20" s="43"/>
      <c r="E20" s="43"/>
      <c r="F20" s="43"/>
      <c r="G20" s="44"/>
      <c r="H20" s="63">
        <f>-PorL!D8</f>
        <v>0</v>
      </c>
      <c r="I20" s="59"/>
      <c r="J20" s="50">
        <v>0</v>
      </c>
      <c r="K20" s="62"/>
    </row>
    <row r="21" spans="1:13" x14ac:dyDescent="0.2">
      <c r="A21" s="49"/>
      <c r="B21" s="60" t="s">
        <v>845</v>
      </c>
      <c r="D21" s="43"/>
      <c r="E21" s="43"/>
      <c r="F21" s="43"/>
      <c r="G21" s="44"/>
      <c r="H21" s="63">
        <f>+BS!E20-BS!D20</f>
        <v>-1147138.95</v>
      </c>
      <c r="I21" s="59"/>
      <c r="J21" s="50">
        <v>-305424</v>
      </c>
      <c r="K21" s="62"/>
    </row>
    <row r="22" spans="1:13" x14ac:dyDescent="0.2">
      <c r="A22" s="49"/>
      <c r="B22" s="60" t="s">
        <v>294</v>
      </c>
      <c r="D22" s="43"/>
      <c r="E22" s="43"/>
      <c r="F22" s="43"/>
      <c r="G22" s="44"/>
      <c r="H22" s="64">
        <f>-'pl notes'!L29</f>
        <v>0</v>
      </c>
      <c r="I22" s="65">
        <f>SUM(H9:H22)</f>
        <v>-517490.91093174159</v>
      </c>
      <c r="J22" s="66">
        <v>0</v>
      </c>
      <c r="K22" s="360">
        <v>-3284828</v>
      </c>
    </row>
    <row r="23" spans="1:13" x14ac:dyDescent="0.2">
      <c r="A23" s="49"/>
      <c r="B23" s="51" t="s">
        <v>275</v>
      </c>
      <c r="C23" s="52"/>
      <c r="D23" s="52"/>
      <c r="E23" s="52"/>
      <c r="F23" s="52"/>
      <c r="G23" s="53"/>
      <c r="H23" s="50"/>
      <c r="I23" s="68">
        <f>+I7+I22</f>
        <v>5960709.0800000001</v>
      </c>
      <c r="J23" s="50"/>
      <c r="K23" s="62">
        <v>-3198370</v>
      </c>
    </row>
    <row r="24" spans="1:13" x14ac:dyDescent="0.2">
      <c r="A24" s="49"/>
      <c r="B24" s="69" t="s">
        <v>295</v>
      </c>
      <c r="C24" s="70"/>
      <c r="D24" s="70"/>
      <c r="E24" s="70"/>
      <c r="F24" s="70"/>
      <c r="G24" s="71"/>
      <c r="H24" s="50"/>
      <c r="I24" s="54"/>
      <c r="J24" s="50"/>
      <c r="K24" s="55"/>
    </row>
    <row r="25" spans="1:13" x14ac:dyDescent="0.2">
      <c r="A25" s="49"/>
      <c r="B25" s="69" t="s">
        <v>969</v>
      </c>
      <c r="C25" s="70"/>
      <c r="D25" s="70"/>
      <c r="E25" s="70"/>
      <c r="F25" s="70"/>
      <c r="G25" s="71"/>
      <c r="H25" s="50">
        <f>+BS!D33-BS!E33</f>
        <v>184038</v>
      </c>
      <c r="I25" s="54"/>
      <c r="J25" s="50">
        <v>36540</v>
      </c>
      <c r="K25" s="55"/>
    </row>
    <row r="26" spans="1:13" ht="15" customHeight="1" x14ac:dyDescent="0.2">
      <c r="A26" s="49"/>
      <c r="B26" s="69" t="s">
        <v>533</v>
      </c>
      <c r="D26" s="70"/>
      <c r="E26" s="70"/>
      <c r="F26" s="70"/>
      <c r="G26" s="71"/>
      <c r="H26" s="50">
        <f>+BS!D35-BS!E35</f>
        <v>1745885</v>
      </c>
      <c r="I26" s="54"/>
      <c r="J26" s="50">
        <v>1118738</v>
      </c>
      <c r="K26" s="55"/>
    </row>
    <row r="27" spans="1:13" x14ac:dyDescent="0.2">
      <c r="A27" s="49"/>
      <c r="B27" s="69" t="s">
        <v>1030</v>
      </c>
      <c r="D27" s="70"/>
      <c r="E27" s="70"/>
      <c r="F27" s="70"/>
      <c r="G27" s="71"/>
      <c r="H27" s="50">
        <f>+BS!D29-BS!E29+BS!D31-BS!E31+BS!D30</f>
        <v>12193490</v>
      </c>
      <c r="I27" s="54"/>
      <c r="J27" s="50">
        <v>0</v>
      </c>
      <c r="K27" s="55"/>
    </row>
    <row r="28" spans="1:13" x14ac:dyDescent="0.2">
      <c r="A28" s="49"/>
      <c r="B28" s="69" t="s">
        <v>534</v>
      </c>
      <c r="D28" s="70"/>
      <c r="E28" s="70"/>
      <c r="F28" s="70"/>
      <c r="G28" s="71"/>
      <c r="H28" s="50">
        <f>+BS!E15-BS!D15</f>
        <v>2904787</v>
      </c>
      <c r="I28" s="54"/>
      <c r="J28" s="50">
        <v>-3128382</v>
      </c>
      <c r="K28" s="55"/>
    </row>
    <row r="29" spans="1:13" x14ac:dyDescent="0.2">
      <c r="A29" s="49"/>
      <c r="B29" s="60" t="s">
        <v>550</v>
      </c>
      <c r="D29" s="43"/>
      <c r="E29" s="43"/>
      <c r="F29" s="43"/>
      <c r="G29" s="44"/>
      <c r="H29" s="66">
        <f>-BS!D13+BS!E13</f>
        <v>-76699212.170000002</v>
      </c>
      <c r="I29" s="72">
        <f>SUM(H25:H29)</f>
        <v>-59671012.170000002</v>
      </c>
      <c r="J29" s="66">
        <v>14615900</v>
      </c>
      <c r="K29" s="73">
        <v>16589004</v>
      </c>
    </row>
    <row r="30" spans="1:13" x14ac:dyDescent="0.2">
      <c r="A30" s="49"/>
      <c r="B30" s="51" t="s">
        <v>296</v>
      </c>
      <c r="C30" s="52"/>
      <c r="D30" s="52"/>
      <c r="E30" s="52"/>
      <c r="F30" s="52"/>
      <c r="G30" s="53"/>
      <c r="H30" s="50"/>
      <c r="I30" s="68">
        <f>SUM(I23:I29)</f>
        <v>-53710303.090000004</v>
      </c>
      <c r="J30" s="50"/>
      <c r="K30" s="62">
        <v>-19787373</v>
      </c>
      <c r="M30" s="8"/>
    </row>
    <row r="31" spans="1:13" x14ac:dyDescent="0.2">
      <c r="A31" s="49"/>
      <c r="B31" s="74" t="s">
        <v>297</v>
      </c>
      <c r="C31" s="70" t="s">
        <v>298</v>
      </c>
      <c r="D31" s="70"/>
      <c r="E31" s="70"/>
      <c r="F31" s="70"/>
      <c r="G31" s="71"/>
      <c r="H31" s="66">
        <v>0</v>
      </c>
      <c r="I31" s="72">
        <f>H31</f>
        <v>0</v>
      </c>
      <c r="J31" s="66">
        <v>0</v>
      </c>
      <c r="K31" s="73">
        <v>0</v>
      </c>
    </row>
    <row r="32" spans="1:13" x14ac:dyDescent="0.2">
      <c r="A32" s="49"/>
      <c r="B32" s="51" t="s">
        <v>299</v>
      </c>
      <c r="C32" s="52"/>
      <c r="D32" s="52"/>
      <c r="E32" s="52"/>
      <c r="F32" s="52"/>
      <c r="G32" s="53"/>
      <c r="H32" s="50"/>
      <c r="I32" s="77">
        <f>+I30-I31</f>
        <v>-53710303.090000004</v>
      </c>
      <c r="J32" s="50"/>
      <c r="K32" s="77">
        <f>K30</f>
        <v>-19787373</v>
      </c>
    </row>
    <row r="33" spans="1:11" x14ac:dyDescent="0.2">
      <c r="A33" s="49"/>
      <c r="B33" s="69" t="s">
        <v>300</v>
      </c>
      <c r="C33" s="70"/>
      <c r="D33" s="70"/>
      <c r="E33" s="70"/>
      <c r="F33" s="70"/>
      <c r="G33" s="71"/>
      <c r="H33" s="50"/>
      <c r="I33" s="75">
        <v>0</v>
      </c>
      <c r="J33" s="50"/>
      <c r="K33" s="67">
        <v>0</v>
      </c>
    </row>
    <row r="34" spans="1:11" x14ac:dyDescent="0.2">
      <c r="A34" s="49"/>
      <c r="B34" s="51" t="s">
        <v>301</v>
      </c>
      <c r="C34" s="52"/>
      <c r="D34" s="52"/>
      <c r="E34" s="52"/>
      <c r="F34" s="52"/>
      <c r="G34" s="53"/>
      <c r="H34" s="76"/>
      <c r="I34" s="77">
        <f>+I32+I33</f>
        <v>-53710303.090000004</v>
      </c>
      <c r="J34" s="76"/>
      <c r="K34" s="78">
        <f>K32</f>
        <v>-19787373</v>
      </c>
    </row>
    <row r="35" spans="1:11" x14ac:dyDescent="0.2">
      <c r="A35" s="49"/>
      <c r="B35" s="60"/>
      <c r="C35" s="43"/>
      <c r="D35" s="43"/>
      <c r="E35" s="43"/>
      <c r="F35" s="43"/>
      <c r="G35" s="44"/>
      <c r="H35" s="50"/>
      <c r="I35" s="54"/>
      <c r="J35" s="50"/>
      <c r="K35" s="55"/>
    </row>
    <row r="36" spans="1:11" x14ac:dyDescent="0.2">
      <c r="A36" s="79" t="s">
        <v>182</v>
      </c>
      <c r="B36" s="51" t="s">
        <v>276</v>
      </c>
      <c r="C36" s="52"/>
      <c r="D36" s="52"/>
      <c r="E36" s="52"/>
      <c r="F36" s="52"/>
      <c r="G36" s="53"/>
      <c r="H36" s="50"/>
      <c r="I36" s="54"/>
      <c r="J36" s="50"/>
      <c r="K36" s="55"/>
    </row>
    <row r="37" spans="1:11" x14ac:dyDescent="0.2">
      <c r="A37" s="79"/>
      <c r="B37" s="60" t="str">
        <f>+B18</f>
        <v>Lending Fee on shares</v>
      </c>
      <c r="D37" s="43"/>
      <c r="E37" s="43"/>
      <c r="F37" s="43"/>
      <c r="G37" s="44"/>
      <c r="H37" s="50">
        <f>-H18</f>
        <v>0</v>
      </c>
      <c r="I37" s="59"/>
      <c r="J37" s="50">
        <v>0</v>
      </c>
      <c r="K37" s="55"/>
    </row>
    <row r="38" spans="1:11" x14ac:dyDescent="0.2">
      <c r="A38" s="79"/>
      <c r="B38" s="60" t="s">
        <v>38</v>
      </c>
      <c r="D38" s="43"/>
      <c r="E38" s="43"/>
      <c r="F38" s="43"/>
      <c r="G38" s="44"/>
      <c r="H38" s="50">
        <f>-H20</f>
        <v>0</v>
      </c>
      <c r="I38" s="59"/>
      <c r="J38" s="50">
        <v>0</v>
      </c>
      <c r="K38" s="55"/>
    </row>
    <row r="39" spans="1:11" x14ac:dyDescent="0.2">
      <c r="A39" s="79"/>
      <c r="B39" s="60" t="s">
        <v>571</v>
      </c>
      <c r="D39" s="43"/>
      <c r="E39" s="43"/>
      <c r="F39" s="43"/>
      <c r="G39" s="44"/>
      <c r="H39" s="50">
        <f>-H17</f>
        <v>0</v>
      </c>
      <c r="I39" s="59"/>
      <c r="J39" s="50">
        <v>246588</v>
      </c>
      <c r="K39" s="55"/>
    </row>
    <row r="40" spans="1:11" x14ac:dyDescent="0.2">
      <c r="A40" s="79"/>
      <c r="B40" s="60" t="s">
        <v>294</v>
      </c>
      <c r="D40" s="43"/>
      <c r="E40" s="43"/>
      <c r="F40" s="43"/>
      <c r="G40" s="44"/>
      <c r="H40" s="50">
        <f>-H22</f>
        <v>0</v>
      </c>
      <c r="I40" s="59"/>
      <c r="J40" s="50">
        <v>0</v>
      </c>
      <c r="K40" s="55"/>
    </row>
    <row r="41" spans="1:11" x14ac:dyDescent="0.2">
      <c r="A41" s="79"/>
      <c r="B41" s="60" t="s">
        <v>293</v>
      </c>
      <c r="D41" s="43"/>
      <c r="E41" s="43"/>
      <c r="F41" s="43"/>
      <c r="G41" s="44"/>
      <c r="H41" s="50">
        <v>0</v>
      </c>
      <c r="I41" s="59"/>
      <c r="J41" s="50">
        <v>3155002</v>
      </c>
      <c r="K41" s="55"/>
    </row>
    <row r="42" spans="1:11" x14ac:dyDescent="0.2">
      <c r="A42" s="79"/>
      <c r="B42" s="60" t="s">
        <v>598</v>
      </c>
      <c r="D42" s="43"/>
      <c r="E42" s="43"/>
      <c r="F42" s="43"/>
      <c r="G42" s="44"/>
      <c r="H42" s="50">
        <f>'bs Notes'!M163-'bs Notes'!L163</f>
        <v>0</v>
      </c>
      <c r="I42" s="59"/>
      <c r="J42" s="50">
        <v>0</v>
      </c>
      <c r="K42" s="55"/>
    </row>
    <row r="43" spans="1:11" x14ac:dyDescent="0.2">
      <c r="A43" s="79"/>
      <c r="B43" s="60" t="s">
        <v>844</v>
      </c>
      <c r="D43" s="43"/>
      <c r="E43" s="43"/>
      <c r="F43" s="43"/>
      <c r="G43" s="44"/>
      <c r="H43" s="50">
        <f>-'fa note'!C22</f>
        <v>-863615.42</v>
      </c>
      <c r="I43" s="59"/>
      <c r="J43" s="50">
        <v>-1454421.04</v>
      </c>
      <c r="K43" s="55"/>
    </row>
    <row r="44" spans="1:11" x14ac:dyDescent="0.2">
      <c r="A44" s="79"/>
      <c r="B44" s="69" t="s">
        <v>302</v>
      </c>
      <c r="D44" s="70"/>
      <c r="E44" s="70"/>
      <c r="F44" s="70"/>
      <c r="G44" s="71"/>
      <c r="H44" s="66">
        <f>+BS!E14-BS!D14</f>
        <v>0</v>
      </c>
      <c r="I44" s="65">
        <f>SUM(H37:H44)</f>
        <v>-863615.42</v>
      </c>
      <c r="J44" s="66">
        <v>0</v>
      </c>
      <c r="K44" s="73">
        <v>1947168.96</v>
      </c>
    </row>
    <row r="45" spans="1:11" x14ac:dyDescent="0.2">
      <c r="A45" s="79"/>
      <c r="B45" s="51" t="s">
        <v>303</v>
      </c>
      <c r="C45" s="52"/>
      <c r="D45" s="52"/>
      <c r="E45" s="52"/>
      <c r="F45" s="52"/>
      <c r="G45" s="53"/>
      <c r="H45" s="76"/>
      <c r="I45" s="77">
        <f>+I44</f>
        <v>-863615.42</v>
      </c>
      <c r="J45" s="76"/>
      <c r="K45" s="78">
        <v>1947168.96</v>
      </c>
    </row>
    <row r="46" spans="1:11" x14ac:dyDescent="0.2">
      <c r="A46" s="49"/>
      <c r="B46" s="42"/>
      <c r="C46" s="57"/>
      <c r="D46" s="57"/>
      <c r="E46" s="57"/>
      <c r="F46" s="57"/>
      <c r="G46" s="58"/>
      <c r="H46" s="50"/>
      <c r="I46" s="68"/>
      <c r="J46" s="50"/>
      <c r="K46" s="62"/>
    </row>
    <row r="47" spans="1:11" x14ac:dyDescent="0.2">
      <c r="A47" s="79" t="s">
        <v>304</v>
      </c>
      <c r="B47" s="51" t="s">
        <v>277</v>
      </c>
      <c r="C47" s="52"/>
      <c r="D47" s="52"/>
      <c r="E47" s="52"/>
      <c r="F47" s="52"/>
      <c r="G47" s="53"/>
      <c r="H47" s="50"/>
      <c r="I47" s="54"/>
      <c r="J47" s="50"/>
      <c r="K47" s="55"/>
    </row>
    <row r="48" spans="1:11" x14ac:dyDescent="0.2">
      <c r="A48" s="49"/>
      <c r="B48" s="60" t="s">
        <v>539</v>
      </c>
      <c r="D48" s="43"/>
      <c r="E48" s="43"/>
      <c r="F48" s="43"/>
      <c r="G48" s="44"/>
      <c r="H48" s="66">
        <v>0</v>
      </c>
      <c r="I48" s="72">
        <v>0</v>
      </c>
      <c r="J48" s="66">
        <v>0</v>
      </c>
      <c r="K48" s="73">
        <v>0</v>
      </c>
    </row>
    <row r="49" spans="1:14" x14ac:dyDescent="0.2">
      <c r="A49" s="49"/>
      <c r="B49" s="51" t="s">
        <v>305</v>
      </c>
      <c r="C49" s="52"/>
      <c r="D49" s="52"/>
      <c r="E49" s="52"/>
      <c r="F49" s="52"/>
      <c r="G49" s="53"/>
      <c r="H49" s="76"/>
      <c r="I49" s="77">
        <f>SUM(I48:I48)</f>
        <v>0</v>
      </c>
      <c r="J49" s="76"/>
      <c r="K49" s="78">
        <v>0</v>
      </c>
    </row>
    <row r="50" spans="1:14" x14ac:dyDescent="0.2">
      <c r="A50" s="49"/>
      <c r="B50" s="51"/>
      <c r="C50" s="52"/>
      <c r="D50" s="52"/>
      <c r="E50" s="52"/>
      <c r="F50" s="52"/>
      <c r="G50" s="53"/>
      <c r="H50" s="50"/>
      <c r="I50" s="68"/>
      <c r="J50" s="50"/>
      <c r="K50" s="62"/>
    </row>
    <row r="51" spans="1:14" x14ac:dyDescent="0.2">
      <c r="A51" s="41" t="s">
        <v>540</v>
      </c>
      <c r="B51" s="51" t="s">
        <v>306</v>
      </c>
      <c r="C51" s="52"/>
      <c r="D51" s="52"/>
      <c r="E51" s="52"/>
      <c r="F51" s="52"/>
      <c r="G51" s="53"/>
      <c r="H51" s="50"/>
      <c r="I51" s="77">
        <f>I34+I45</f>
        <v>-54573918.510000005</v>
      </c>
      <c r="J51" s="50"/>
      <c r="K51" s="78">
        <v>-17840205</v>
      </c>
      <c r="M51" s="8"/>
      <c r="N51" s="8"/>
    </row>
    <row r="52" spans="1:14" x14ac:dyDescent="0.2">
      <c r="A52" s="41" t="s">
        <v>541</v>
      </c>
      <c r="B52" s="51" t="s">
        <v>307</v>
      </c>
      <c r="C52" s="52"/>
      <c r="D52" s="52"/>
      <c r="E52" s="52"/>
      <c r="F52" s="52"/>
      <c r="G52" s="53"/>
      <c r="H52" s="50"/>
      <c r="I52" s="68">
        <f>K53</f>
        <v>61812813</v>
      </c>
      <c r="J52" s="50"/>
      <c r="K52" s="62">
        <v>79653017</v>
      </c>
    </row>
    <row r="53" spans="1:14" ht="15" thickBot="1" x14ac:dyDescent="0.25">
      <c r="A53" s="80" t="s">
        <v>542</v>
      </c>
      <c r="B53" s="81" t="s">
        <v>308</v>
      </c>
      <c r="C53" s="82"/>
      <c r="D53" s="82"/>
      <c r="E53" s="82"/>
      <c r="F53" s="82"/>
      <c r="G53" s="83"/>
      <c r="H53" s="84"/>
      <c r="I53" s="85">
        <f>I52+I51</f>
        <v>7238894.4899999946</v>
      </c>
      <c r="J53" s="84"/>
      <c r="K53" s="86">
        <v>61812813</v>
      </c>
      <c r="M53" s="8"/>
      <c r="N53" s="8"/>
    </row>
    <row r="54" spans="1:14" x14ac:dyDescent="0.2">
      <c r="A54" s="12"/>
      <c r="B54" s="13"/>
      <c r="C54" s="13"/>
      <c r="D54" s="13"/>
      <c r="E54" s="13"/>
      <c r="F54" s="13"/>
      <c r="G54" s="13"/>
      <c r="H54" s="14"/>
      <c r="I54" s="14"/>
      <c r="J54" s="14"/>
      <c r="K54" s="17"/>
      <c r="M54" s="8">
        <f>+I53-BS!D18</f>
        <v>0.9299999950453639</v>
      </c>
    </row>
    <row r="55" spans="1:14" x14ac:dyDescent="0.2">
      <c r="A55" s="15" t="s">
        <v>281</v>
      </c>
      <c r="B55" s="13"/>
      <c r="C55" s="13"/>
      <c r="D55" s="13"/>
      <c r="E55" s="13"/>
      <c r="F55" s="13"/>
      <c r="G55" s="13"/>
      <c r="H55" s="14"/>
      <c r="I55" s="568" t="s">
        <v>282</v>
      </c>
      <c r="J55" s="568"/>
      <c r="K55" s="569"/>
    </row>
    <row r="56" spans="1:14" x14ac:dyDescent="0.2">
      <c r="A56" s="16" t="s">
        <v>763</v>
      </c>
      <c r="B56" s="13"/>
      <c r="C56" s="13"/>
      <c r="D56" s="13"/>
      <c r="E56" s="13"/>
      <c r="F56" s="13"/>
      <c r="G56" s="13"/>
      <c r="H56" s="14"/>
      <c r="I56" s="531" t="s">
        <v>560</v>
      </c>
      <c r="J56" s="531"/>
      <c r="K56" s="532"/>
      <c r="M56" s="8"/>
    </row>
    <row r="57" spans="1:14" x14ac:dyDescent="0.2">
      <c r="A57" s="12" t="s">
        <v>280</v>
      </c>
      <c r="B57" s="13"/>
      <c r="C57" s="13"/>
      <c r="D57" s="13"/>
      <c r="E57" s="13"/>
      <c r="F57" s="13"/>
      <c r="G57" s="13"/>
      <c r="H57" s="14"/>
      <c r="I57" s="14"/>
      <c r="J57" s="14"/>
      <c r="K57" s="17"/>
      <c r="M57" s="7"/>
      <c r="N57" s="8"/>
    </row>
    <row r="58" spans="1:14" x14ac:dyDescent="0.2">
      <c r="A58" s="15" t="s">
        <v>764</v>
      </c>
      <c r="K58" s="245"/>
      <c r="M58" s="357"/>
    </row>
    <row r="59" spans="1:14" x14ac:dyDescent="0.2">
      <c r="A59" s="15"/>
      <c r="K59" s="245"/>
    </row>
    <row r="60" spans="1:14" x14ac:dyDescent="0.2">
      <c r="A60" s="15"/>
      <c r="I60" s="123" t="s">
        <v>780</v>
      </c>
      <c r="K60" s="244" t="s">
        <v>782</v>
      </c>
    </row>
    <row r="61" spans="1:14" x14ac:dyDescent="0.2">
      <c r="A61" s="15"/>
      <c r="I61" s="1" t="s">
        <v>278</v>
      </c>
      <c r="K61" s="245" t="s">
        <v>284</v>
      </c>
    </row>
    <row r="62" spans="1:14" x14ac:dyDescent="0.2">
      <c r="A62" s="262" t="s">
        <v>765</v>
      </c>
      <c r="I62" s="123" t="s">
        <v>781</v>
      </c>
      <c r="K62" s="244" t="s">
        <v>783</v>
      </c>
    </row>
    <row r="63" spans="1:14" x14ac:dyDescent="0.2">
      <c r="A63" s="15" t="s">
        <v>93</v>
      </c>
      <c r="I63" s="1"/>
      <c r="K63" s="246"/>
    </row>
    <row r="64" spans="1:14" x14ac:dyDescent="0.2">
      <c r="A64" s="15" t="s">
        <v>766</v>
      </c>
      <c r="I64" s="1"/>
      <c r="K64" s="246"/>
    </row>
    <row r="65" spans="1:11" x14ac:dyDescent="0.2">
      <c r="A65" s="15"/>
      <c r="I65" s="1"/>
      <c r="K65" s="246"/>
    </row>
    <row r="66" spans="1:11" x14ac:dyDescent="0.2">
      <c r="A66" s="15" t="s">
        <v>767</v>
      </c>
      <c r="I66" s="1"/>
      <c r="K66" s="246"/>
    </row>
    <row r="67" spans="1:11" x14ac:dyDescent="0.2">
      <c r="A67" s="15" t="s">
        <v>768</v>
      </c>
      <c r="I67" s="123" t="s">
        <v>784</v>
      </c>
      <c r="K67" s="244" t="s">
        <v>785</v>
      </c>
    </row>
    <row r="68" spans="1:11" x14ac:dyDescent="0.2">
      <c r="A68" s="15" t="s">
        <v>769</v>
      </c>
      <c r="I68" s="1" t="s">
        <v>286</v>
      </c>
      <c r="K68" s="245" t="s">
        <v>279</v>
      </c>
    </row>
    <row r="69" spans="1:11" x14ac:dyDescent="0.2">
      <c r="A69" s="15" t="s">
        <v>892</v>
      </c>
      <c r="K69" s="245"/>
    </row>
    <row r="70" spans="1:11" x14ac:dyDescent="0.2">
      <c r="A70" s="15"/>
      <c r="K70" s="245"/>
    </row>
    <row r="71" spans="1:11" x14ac:dyDescent="0.2">
      <c r="A71" s="1" t="s">
        <v>976</v>
      </c>
      <c r="B71" s="243"/>
      <c r="C71" s="13"/>
      <c r="D71" s="13"/>
      <c r="E71" s="13"/>
      <c r="F71" s="13"/>
      <c r="G71" s="13"/>
      <c r="H71" s="14"/>
      <c r="I71" s="14"/>
      <c r="J71" s="14"/>
      <c r="K71" s="17"/>
    </row>
    <row r="72" spans="1:11" ht="15" thickBot="1" x14ac:dyDescent="0.25">
      <c r="A72" s="12" t="s">
        <v>833</v>
      </c>
      <c r="B72" s="87"/>
      <c r="C72" s="87"/>
      <c r="D72" s="87"/>
      <c r="E72" s="87"/>
      <c r="F72" s="87"/>
      <c r="G72" s="87"/>
      <c r="H72" s="88"/>
      <c r="I72" s="88"/>
      <c r="J72" s="88"/>
      <c r="K72" s="89"/>
    </row>
    <row r="75" spans="1:11" x14ac:dyDescent="0.2">
      <c r="A75" s="90"/>
      <c r="B75" s="91"/>
      <c r="C75" s="91"/>
      <c r="D75" s="91"/>
      <c r="E75" s="91"/>
      <c r="F75" s="91"/>
      <c r="G75" s="91"/>
      <c r="H75" s="92"/>
      <c r="I75" s="92"/>
      <c r="J75" s="92"/>
      <c r="K75" s="92"/>
    </row>
    <row r="81" spans="6:6" x14ac:dyDescent="0.2">
      <c r="F81" s="93"/>
    </row>
    <row r="82" spans="6:6" ht="16.5" x14ac:dyDescent="0.35">
      <c r="F82" s="94"/>
    </row>
    <row r="83" spans="6:6" x14ac:dyDescent="0.2">
      <c r="F83" s="93"/>
    </row>
    <row r="84" spans="6:6" x14ac:dyDescent="0.2">
      <c r="F84" s="93"/>
    </row>
  </sheetData>
  <mergeCells count="10">
    <mergeCell ref="I56:K56"/>
    <mergeCell ref="A2:K2"/>
    <mergeCell ref="A3:K3"/>
    <mergeCell ref="B7:G7"/>
    <mergeCell ref="A1:K1"/>
    <mergeCell ref="A4:K4"/>
    <mergeCell ref="H5:I5"/>
    <mergeCell ref="J5:K5"/>
    <mergeCell ref="B5:G5"/>
    <mergeCell ref="I55:K55"/>
  </mergeCells>
  <printOptions horizontalCentered="1"/>
  <pageMargins left="0.19685039370078741" right="0.19685039370078741" top="0.19685039370078741" bottom="0.19685039370078741" header="0" footer="0"/>
  <pageSetup paperSize="9" scale="74" orientation="portrait" horizontalDpi="300" verticalDpi="300" r:id="rId1"/>
  <rowBreaks count="1" manualBreakCount="1">
    <brk id="7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7"/>
  <sheetViews>
    <sheetView topLeftCell="A7" zoomScaleNormal="100" zoomScaleSheetLayoutView="100" workbookViewId="0">
      <selection activeCell="F39" sqref="F39"/>
    </sheetView>
  </sheetViews>
  <sheetFormatPr defaultColWidth="9.140625" defaultRowHeight="14.25" x14ac:dyDescent="0.2"/>
  <cols>
    <col min="1" max="1" width="3.42578125" style="1" customWidth="1"/>
    <col min="2" max="2" width="14.140625" style="1" customWidth="1"/>
    <col min="3" max="4" width="9.140625" style="1"/>
    <col min="5" max="5" width="13.5703125" style="1" customWidth="1"/>
    <col min="6" max="6" width="9.42578125" style="1" customWidth="1"/>
    <col min="7" max="7" width="14.85546875" style="1" bestFit="1" customWidth="1"/>
    <col min="8" max="8" width="15.5703125" style="1" customWidth="1"/>
    <col min="9" max="9" width="14.85546875" style="1" customWidth="1"/>
    <col min="10" max="10" width="14.85546875" style="1" bestFit="1" customWidth="1"/>
    <col min="11" max="11" width="15.5703125" style="1" customWidth="1"/>
    <col min="12" max="12" width="15.5703125" style="1" bestFit="1" customWidth="1"/>
    <col min="13" max="13" width="9.140625" style="1"/>
    <col min="14" max="14" width="12.85546875" style="1" bestFit="1" customWidth="1"/>
    <col min="15" max="15" width="9.42578125" style="1" bestFit="1" customWidth="1"/>
    <col min="16" max="16384" width="9.140625" style="1"/>
  </cols>
  <sheetData>
    <row r="1" spans="1:12" ht="22.5" x14ac:dyDescent="0.3">
      <c r="A1" s="570" t="s">
        <v>287</v>
      </c>
      <c r="B1" s="570"/>
      <c r="C1" s="570"/>
      <c r="D1" s="570"/>
      <c r="E1" s="570"/>
      <c r="F1" s="570"/>
      <c r="G1" s="570"/>
      <c r="H1" s="570"/>
      <c r="I1" s="570"/>
      <c r="J1" s="570"/>
      <c r="K1" s="570"/>
      <c r="L1" s="570"/>
    </row>
    <row r="2" spans="1:12" ht="15" x14ac:dyDescent="0.2">
      <c r="A2" s="579" t="s">
        <v>1045</v>
      </c>
      <c r="B2" s="579"/>
      <c r="C2" s="579"/>
      <c r="D2" s="579"/>
      <c r="E2" s="579"/>
      <c r="F2" s="579"/>
      <c r="G2" s="579"/>
      <c r="H2" s="579"/>
      <c r="I2" s="579"/>
      <c r="J2" s="579"/>
      <c r="K2" s="579"/>
      <c r="L2" s="579"/>
    </row>
    <row r="4" spans="1:12" ht="15" x14ac:dyDescent="0.2">
      <c r="A4" s="1" t="s">
        <v>161</v>
      </c>
      <c r="B4" s="95" t="s">
        <v>163</v>
      </c>
    </row>
    <row r="5" spans="1:12" ht="23.25" customHeight="1" x14ac:dyDescent="0.2">
      <c r="B5" s="571" t="s">
        <v>159</v>
      </c>
      <c r="C5" s="572"/>
      <c r="D5" s="572"/>
      <c r="E5" s="572"/>
      <c r="F5" s="572"/>
      <c r="G5" s="572"/>
      <c r="H5" s="572"/>
      <c r="I5" s="572"/>
      <c r="J5" s="572"/>
      <c r="K5" s="573"/>
      <c r="L5" s="96" t="s">
        <v>888</v>
      </c>
    </row>
    <row r="6" spans="1:12" x14ac:dyDescent="0.2">
      <c r="B6" s="97" t="s">
        <v>795</v>
      </c>
      <c r="K6" s="98"/>
      <c r="L6" s="99">
        <f>+'bs Notes'!L242</f>
        <v>37501000</v>
      </c>
    </row>
    <row r="7" spans="1:12" x14ac:dyDescent="0.2">
      <c r="B7" s="97" t="s">
        <v>162</v>
      </c>
      <c r="K7" s="98"/>
      <c r="L7" s="99">
        <v>0</v>
      </c>
    </row>
    <row r="8" spans="1:12" x14ac:dyDescent="0.2">
      <c r="B8" s="100" t="s">
        <v>977</v>
      </c>
      <c r="C8" s="101"/>
      <c r="D8" s="101"/>
      <c r="E8" s="101"/>
      <c r="F8" s="101"/>
      <c r="G8" s="101"/>
      <c r="H8" s="101"/>
      <c r="I8" s="101"/>
      <c r="J8" s="101"/>
      <c r="K8" s="102"/>
      <c r="L8" s="103">
        <f>+'bs Notes'!L244</f>
        <v>37501000</v>
      </c>
    </row>
    <row r="11" spans="1:12" ht="15" x14ac:dyDescent="0.2">
      <c r="A11" s="1" t="s">
        <v>174</v>
      </c>
      <c r="B11" s="95" t="s">
        <v>1042</v>
      </c>
    </row>
    <row r="12" spans="1:12" ht="18.75" customHeight="1" x14ac:dyDescent="0.2">
      <c r="B12" s="574" t="s">
        <v>0</v>
      </c>
      <c r="C12" s="574"/>
      <c r="D12" s="574"/>
      <c r="E12" s="574"/>
      <c r="F12" s="574"/>
      <c r="G12" s="576" t="s">
        <v>165</v>
      </c>
      <c r="H12" s="577"/>
      <c r="I12" s="577"/>
      <c r="J12" s="578"/>
      <c r="K12" s="575" t="s">
        <v>166</v>
      </c>
      <c r="L12" s="575" t="s">
        <v>889</v>
      </c>
    </row>
    <row r="13" spans="1:12" ht="30" x14ac:dyDescent="0.2">
      <c r="B13" s="574"/>
      <c r="C13" s="574"/>
      <c r="D13" s="574"/>
      <c r="E13" s="574"/>
      <c r="F13" s="574"/>
      <c r="G13" s="104" t="s">
        <v>522</v>
      </c>
      <c r="H13" s="104" t="s">
        <v>520</v>
      </c>
      <c r="I13" s="104" t="s">
        <v>321</v>
      </c>
      <c r="J13" s="104" t="s">
        <v>164</v>
      </c>
      <c r="K13" s="575"/>
      <c r="L13" s="575"/>
    </row>
    <row r="14" spans="1:12" x14ac:dyDescent="0.2">
      <c r="B14" s="105" t="s">
        <v>167</v>
      </c>
      <c r="C14" s="106"/>
      <c r="D14" s="106"/>
      <c r="E14" s="106"/>
      <c r="F14" s="107"/>
      <c r="G14" s="108">
        <f>+G34</f>
        <v>14100400</v>
      </c>
      <c r="H14" s="108">
        <f>+H34</f>
        <v>4186880.8186953268</v>
      </c>
      <c r="I14" s="108">
        <f>+I34</f>
        <v>567475</v>
      </c>
      <c r="J14" s="108">
        <f>'bs Notes'!M268</f>
        <v>23094467.818781309</v>
      </c>
      <c r="K14" s="108">
        <f>+K34</f>
        <v>-1.1059455573558807E-9</v>
      </c>
      <c r="L14" s="108">
        <f>SUM(G14:K14)</f>
        <v>41949223.637476638</v>
      </c>
    </row>
    <row r="15" spans="1:12" x14ac:dyDescent="0.2">
      <c r="B15" s="97" t="s">
        <v>168</v>
      </c>
      <c r="F15" s="98"/>
      <c r="G15" s="99">
        <v>0</v>
      </c>
      <c r="H15" s="99">
        <v>0</v>
      </c>
      <c r="I15" s="99">
        <v>0</v>
      </c>
      <c r="J15" s="99">
        <v>0</v>
      </c>
      <c r="K15" s="99">
        <v>0</v>
      </c>
      <c r="L15" s="99">
        <v>0</v>
      </c>
    </row>
    <row r="16" spans="1:12" x14ac:dyDescent="0.2">
      <c r="B16" s="97" t="s">
        <v>169</v>
      </c>
      <c r="F16" s="98"/>
      <c r="G16" s="99">
        <f t="shared" ref="G16:L16" si="0">SUM(G14:G15)</f>
        <v>14100400</v>
      </c>
      <c r="H16" s="99">
        <f t="shared" si="0"/>
        <v>4186880.8186953268</v>
      </c>
      <c r="I16" s="99">
        <f t="shared" si="0"/>
        <v>567475</v>
      </c>
      <c r="J16" s="99">
        <f t="shared" si="0"/>
        <v>23094467.818781309</v>
      </c>
      <c r="K16" s="99">
        <f t="shared" si="0"/>
        <v>-1.1059455573558807E-9</v>
      </c>
      <c r="L16" s="99">
        <f t="shared" si="0"/>
        <v>41949223.637476638</v>
      </c>
    </row>
    <row r="17" spans="1:15" x14ac:dyDescent="0.2">
      <c r="B17" s="97" t="s">
        <v>170</v>
      </c>
      <c r="F17" s="98"/>
      <c r="G17" s="99">
        <v>0</v>
      </c>
      <c r="H17" s="99">
        <v>0</v>
      </c>
      <c r="I17" s="99">
        <v>0</v>
      </c>
      <c r="J17" s="99">
        <f>PorL!D32</f>
        <v>6478199.9909317419</v>
      </c>
      <c r="K17" s="99">
        <f>+'[8]bs Notes'!L303</f>
        <v>0</v>
      </c>
      <c r="L17" s="99">
        <f>SUM(G17:K17)</f>
        <v>6478199.9909317419</v>
      </c>
    </row>
    <row r="18" spans="1:15" x14ac:dyDescent="0.2">
      <c r="B18" s="97" t="s">
        <v>561</v>
      </c>
      <c r="F18" s="98"/>
      <c r="G18" s="99">
        <v>0</v>
      </c>
      <c r="H18" s="99">
        <v>0</v>
      </c>
      <c r="I18" s="99">
        <v>0</v>
      </c>
      <c r="J18" s="99">
        <v>0</v>
      </c>
      <c r="K18" s="99">
        <v>0</v>
      </c>
      <c r="L18" s="99">
        <f>SUM(G18:K18)</f>
        <v>0</v>
      </c>
    </row>
    <row r="19" spans="1:15" x14ac:dyDescent="0.2">
      <c r="B19" s="97" t="s">
        <v>171</v>
      </c>
      <c r="F19" s="98"/>
      <c r="G19" s="99">
        <v>0</v>
      </c>
      <c r="H19" s="99">
        <v>0</v>
      </c>
      <c r="I19" s="99">
        <v>0</v>
      </c>
      <c r="J19" s="99">
        <f>+'[8]bs Notes'!L295+'[8]bs Notes'!L302</f>
        <v>0</v>
      </c>
      <c r="K19" s="99">
        <f>+'[8]bs Notes'!L304</f>
        <v>0</v>
      </c>
      <c r="L19" s="99">
        <f>SUM(G19:K19)</f>
        <v>0</v>
      </c>
    </row>
    <row r="20" spans="1:15" x14ac:dyDescent="0.2">
      <c r="B20" s="97" t="s">
        <v>172</v>
      </c>
      <c r="F20" s="98"/>
      <c r="G20" s="99">
        <v>0</v>
      </c>
      <c r="H20" s="99">
        <f>+'bs Notes'!L279</f>
        <v>1295640</v>
      </c>
      <c r="I20" s="99">
        <v>0</v>
      </c>
      <c r="J20" s="99">
        <f>+'bs Notes'!L297</f>
        <v>-1295640</v>
      </c>
      <c r="K20" s="99">
        <v>0</v>
      </c>
      <c r="L20" s="99">
        <f>SUM(G20:K20)</f>
        <v>0</v>
      </c>
      <c r="O20" s="8"/>
    </row>
    <row r="21" spans="1:15" x14ac:dyDescent="0.2">
      <c r="B21" s="109" t="s">
        <v>173</v>
      </c>
      <c r="C21" s="110"/>
      <c r="D21" s="110"/>
      <c r="E21" s="110"/>
      <c r="F21" s="111"/>
      <c r="G21" s="112">
        <f>SUM(G16:G20)</f>
        <v>14100400</v>
      </c>
      <c r="H21" s="112">
        <f t="shared" ref="H21:J21" si="1">SUM(H16:H20)</f>
        <v>5482520.8186953273</v>
      </c>
      <c r="I21" s="112">
        <f t="shared" si="1"/>
        <v>567475</v>
      </c>
      <c r="J21" s="112">
        <f t="shared" si="1"/>
        <v>28277027.809713051</v>
      </c>
      <c r="K21" s="112">
        <f>SUM(K16:K20)</f>
        <v>-1.1059455573558807E-9</v>
      </c>
      <c r="L21" s="112">
        <f>SUM(G21:K21)</f>
        <v>48427423.62840838</v>
      </c>
      <c r="N21" s="8"/>
    </row>
    <row r="22" spans="1:15" x14ac:dyDescent="0.2">
      <c r="N22" s="8"/>
    </row>
    <row r="24" spans="1:15" ht="15" x14ac:dyDescent="0.2">
      <c r="A24" s="1" t="s">
        <v>176</v>
      </c>
      <c r="B24" s="95" t="s">
        <v>796</v>
      </c>
    </row>
    <row r="25" spans="1:15" ht="15" customHeight="1" x14ac:dyDescent="0.2">
      <c r="B25" s="574" t="s">
        <v>0</v>
      </c>
      <c r="C25" s="574"/>
      <c r="D25" s="574"/>
      <c r="E25" s="574"/>
      <c r="F25" s="574"/>
      <c r="G25" s="576" t="s">
        <v>165</v>
      </c>
      <c r="H25" s="577"/>
      <c r="I25" s="577"/>
      <c r="J25" s="578"/>
      <c r="K25" s="575" t="s">
        <v>166</v>
      </c>
      <c r="L25" s="575" t="s">
        <v>175</v>
      </c>
    </row>
    <row r="26" spans="1:15" ht="30" x14ac:dyDescent="0.2">
      <c r="B26" s="574"/>
      <c r="C26" s="574"/>
      <c r="D26" s="574"/>
      <c r="E26" s="574"/>
      <c r="F26" s="574"/>
      <c r="G26" s="104" t="s">
        <v>522</v>
      </c>
      <c r="H26" s="104" t="s">
        <v>520</v>
      </c>
      <c r="I26" s="104" t="s">
        <v>321</v>
      </c>
      <c r="J26" s="104" t="s">
        <v>164</v>
      </c>
      <c r="K26" s="575"/>
      <c r="L26" s="575"/>
    </row>
    <row r="27" spans="1:15" x14ac:dyDescent="0.2">
      <c r="B27" s="105" t="s">
        <v>167</v>
      </c>
      <c r="C27" s="106"/>
      <c r="D27" s="106"/>
      <c r="E27" s="106"/>
      <c r="F27" s="107"/>
      <c r="G27" s="108">
        <v>14100400</v>
      </c>
      <c r="H27" s="108">
        <v>4169589.1140000001</v>
      </c>
      <c r="I27" s="108">
        <v>567475</v>
      </c>
      <c r="J27" s="108">
        <v>23025301.476</v>
      </c>
      <c r="K27" s="108">
        <v>-1.1059455573558807E-9</v>
      </c>
      <c r="L27" s="108">
        <v>41862765.590000004</v>
      </c>
    </row>
    <row r="28" spans="1:15" x14ac:dyDescent="0.2">
      <c r="B28" s="97" t="s">
        <v>168</v>
      </c>
      <c r="F28" s="98"/>
      <c r="G28" s="99">
        <v>0</v>
      </c>
      <c r="H28" s="99">
        <v>0</v>
      </c>
      <c r="I28" s="99">
        <v>0</v>
      </c>
      <c r="J28" s="99">
        <v>0</v>
      </c>
      <c r="K28" s="99">
        <v>0</v>
      </c>
      <c r="L28" s="99">
        <v>0</v>
      </c>
    </row>
    <row r="29" spans="1:15" x14ac:dyDescent="0.2">
      <c r="B29" s="97" t="s">
        <v>169</v>
      </c>
      <c r="F29" s="98"/>
      <c r="G29" s="99">
        <v>14100400</v>
      </c>
      <c r="H29" s="99">
        <v>4169589.1140000001</v>
      </c>
      <c r="I29" s="99">
        <v>567475</v>
      </c>
      <c r="J29" s="99">
        <v>23025301.476</v>
      </c>
      <c r="K29" s="99">
        <v>-1.1059455573558807E-9</v>
      </c>
      <c r="L29" s="99">
        <v>41862765.590000004</v>
      </c>
    </row>
    <row r="30" spans="1:15" x14ac:dyDescent="0.2">
      <c r="B30" s="97" t="s">
        <v>170</v>
      </c>
      <c r="F30" s="98"/>
      <c r="G30" s="99">
        <v>0</v>
      </c>
      <c r="H30" s="99">
        <v>0</v>
      </c>
      <c r="I30" s="99">
        <v>0</v>
      </c>
      <c r="J30" s="99">
        <v>86458.523476633083</v>
      </c>
      <c r="K30" s="99">
        <v>0</v>
      </c>
      <c r="L30" s="99">
        <v>86458.523476633083</v>
      </c>
    </row>
    <row r="31" spans="1:15" x14ac:dyDescent="0.2">
      <c r="B31" s="97" t="s">
        <v>561</v>
      </c>
      <c r="F31" s="98"/>
      <c r="G31" s="99">
        <v>0</v>
      </c>
      <c r="H31" s="99">
        <v>0</v>
      </c>
      <c r="I31" s="99">
        <v>0</v>
      </c>
      <c r="J31" s="99">
        <v>0</v>
      </c>
      <c r="K31" s="99">
        <v>0</v>
      </c>
      <c r="L31" s="99">
        <v>0</v>
      </c>
    </row>
    <row r="32" spans="1:15" x14ac:dyDescent="0.2">
      <c r="B32" s="97" t="s">
        <v>171</v>
      </c>
      <c r="F32" s="98"/>
      <c r="G32" s="99">
        <v>0</v>
      </c>
      <c r="H32" s="99">
        <v>0</v>
      </c>
      <c r="I32" s="99">
        <v>0</v>
      </c>
      <c r="J32" s="99">
        <v>0</v>
      </c>
      <c r="K32" s="99">
        <v>0</v>
      </c>
      <c r="L32" s="99">
        <v>0</v>
      </c>
    </row>
    <row r="33" spans="2:12" x14ac:dyDescent="0.2">
      <c r="B33" s="97" t="s">
        <v>172</v>
      </c>
      <c r="F33" s="98"/>
      <c r="G33" s="99">
        <v>0</v>
      </c>
      <c r="H33" s="99">
        <v>17291.704695326618</v>
      </c>
      <c r="I33" s="99">
        <v>0</v>
      </c>
      <c r="J33" s="63">
        <v>-17291.704695326618</v>
      </c>
      <c r="K33" s="99">
        <v>0</v>
      </c>
      <c r="L33" s="99">
        <v>0</v>
      </c>
    </row>
    <row r="34" spans="2:12" x14ac:dyDescent="0.2">
      <c r="B34" s="109" t="s">
        <v>173</v>
      </c>
      <c r="C34" s="110"/>
      <c r="D34" s="110"/>
      <c r="E34" s="110"/>
      <c r="F34" s="111"/>
      <c r="G34" s="112">
        <f>SUM(G29:G33)</f>
        <v>14100400</v>
      </c>
      <c r="H34" s="112">
        <f>SUM(H29:H33)</f>
        <v>4186880.8186953268</v>
      </c>
      <c r="I34" s="112">
        <f>SUM(I29:I33)</f>
        <v>567475</v>
      </c>
      <c r="J34" s="112">
        <f>SUM(J29:J33)</f>
        <v>23094468.294781309</v>
      </c>
      <c r="K34" s="112">
        <f>SUM(K29:K33)</f>
        <v>-1.1059455573558807E-9</v>
      </c>
      <c r="L34" s="112">
        <f>SUM(G34:K34)</f>
        <v>41949224.113476634</v>
      </c>
    </row>
    <row r="37" spans="2:12" x14ac:dyDescent="0.2">
      <c r="L37" s="8"/>
    </row>
  </sheetData>
  <mergeCells count="11">
    <mergeCell ref="A1:L1"/>
    <mergeCell ref="B5:K5"/>
    <mergeCell ref="B25:F26"/>
    <mergeCell ref="K25:K26"/>
    <mergeCell ref="L25:L26"/>
    <mergeCell ref="K12:K13"/>
    <mergeCell ref="G12:J12"/>
    <mergeCell ref="B12:F13"/>
    <mergeCell ref="L12:L13"/>
    <mergeCell ref="G25:J25"/>
    <mergeCell ref="A2:L2"/>
  </mergeCells>
  <printOptions horizontalCentered="1"/>
  <pageMargins left="0.19685039370078741" right="0.19685039370078741" top="0.19685039370078741" bottom="0.19685039370078741" header="0" footer="0"/>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09"/>
  <sheetViews>
    <sheetView topLeftCell="A286" zoomScaleNormal="100" zoomScaleSheetLayoutView="100" workbookViewId="0">
      <selection activeCell="C9" sqref="C9:N15"/>
    </sheetView>
  </sheetViews>
  <sheetFormatPr defaultColWidth="9.140625" defaultRowHeight="14.25" x14ac:dyDescent="0.25"/>
  <cols>
    <col min="1" max="1" width="2.5703125" style="113" customWidth="1"/>
    <col min="2" max="2" width="6.140625" style="113" customWidth="1"/>
    <col min="3" max="4" width="9.140625" style="113"/>
    <col min="5" max="5" width="13.140625" style="113" customWidth="1"/>
    <col min="6" max="12" width="9.140625" style="113"/>
    <col min="13" max="13" width="13.7109375" style="113" customWidth="1"/>
    <col min="14" max="14" width="15.42578125" style="113" customWidth="1"/>
    <col min="15" max="16384" width="9.140625" style="113"/>
  </cols>
  <sheetData>
    <row r="1" spans="1:17" ht="22.5" x14ac:dyDescent="0.25">
      <c r="A1" s="593" t="s">
        <v>287</v>
      </c>
      <c r="B1" s="593"/>
      <c r="C1" s="593"/>
      <c r="D1" s="593"/>
      <c r="E1" s="593"/>
      <c r="F1" s="593"/>
      <c r="G1" s="593"/>
      <c r="H1" s="593"/>
      <c r="I1" s="593"/>
      <c r="J1" s="593"/>
      <c r="K1" s="593"/>
      <c r="L1" s="593"/>
      <c r="M1" s="593"/>
      <c r="N1" s="593"/>
    </row>
    <row r="2" spans="1:17" ht="15" x14ac:dyDescent="0.25">
      <c r="A2" s="594" t="s">
        <v>94</v>
      </c>
      <c r="B2" s="594"/>
      <c r="C2" s="594"/>
      <c r="D2" s="594"/>
      <c r="E2" s="594"/>
      <c r="F2" s="594"/>
      <c r="G2" s="594"/>
      <c r="H2" s="594"/>
      <c r="I2" s="594"/>
      <c r="J2" s="594"/>
      <c r="K2" s="594"/>
      <c r="L2" s="594"/>
      <c r="M2" s="594"/>
      <c r="N2" s="594"/>
    </row>
    <row r="4" spans="1:17" x14ac:dyDescent="0.25">
      <c r="A4" s="114" t="s">
        <v>95</v>
      </c>
      <c r="B4" s="115" t="s">
        <v>96</v>
      </c>
    </row>
    <row r="5" spans="1:17" ht="30" customHeight="1" x14ac:dyDescent="0.25">
      <c r="C5" s="580" t="s">
        <v>645</v>
      </c>
      <c r="D5" s="580"/>
      <c r="E5" s="580"/>
      <c r="F5" s="580"/>
      <c r="G5" s="580"/>
      <c r="H5" s="580"/>
      <c r="I5" s="580"/>
      <c r="J5" s="580"/>
      <c r="K5" s="580"/>
      <c r="L5" s="580"/>
      <c r="M5" s="580"/>
      <c r="N5" s="580"/>
      <c r="P5" s="116"/>
      <c r="Q5" s="116"/>
    </row>
    <row r="6" spans="1:17" ht="31.5" customHeight="1" x14ac:dyDescent="0.25">
      <c r="C6" s="580" t="s">
        <v>558</v>
      </c>
      <c r="D6" s="580"/>
      <c r="E6" s="580"/>
      <c r="F6" s="580"/>
      <c r="G6" s="580"/>
      <c r="H6" s="580"/>
      <c r="I6" s="580"/>
      <c r="J6" s="580"/>
      <c r="K6" s="580"/>
      <c r="L6" s="580"/>
      <c r="M6" s="580"/>
      <c r="N6" s="580"/>
      <c r="P6" s="116"/>
      <c r="Q6" s="116"/>
    </row>
    <row r="7" spans="1:17" ht="36" customHeight="1" x14ac:dyDescent="0.25">
      <c r="C7" s="595" t="s">
        <v>887</v>
      </c>
      <c r="D7" s="595"/>
      <c r="E7" s="595"/>
      <c r="F7" s="595"/>
      <c r="G7" s="595"/>
      <c r="H7" s="595"/>
      <c r="I7" s="595"/>
      <c r="J7" s="595"/>
      <c r="K7" s="595"/>
      <c r="L7" s="595"/>
      <c r="M7" s="595"/>
      <c r="N7" s="595"/>
      <c r="P7" s="116"/>
      <c r="Q7" s="116"/>
    </row>
    <row r="8" spans="1:17" x14ac:dyDescent="0.25">
      <c r="A8" s="114" t="s">
        <v>97</v>
      </c>
      <c r="B8" s="115" t="s">
        <v>98</v>
      </c>
    </row>
    <row r="9" spans="1:17" x14ac:dyDescent="0.25">
      <c r="B9" s="113" t="s">
        <v>99</v>
      </c>
      <c r="C9" s="581" t="s">
        <v>646</v>
      </c>
      <c r="D9" s="581"/>
      <c r="E9" s="581"/>
      <c r="F9" s="581"/>
      <c r="G9" s="581"/>
      <c r="H9" s="581"/>
      <c r="I9" s="581"/>
      <c r="J9" s="581"/>
      <c r="K9" s="581"/>
      <c r="L9" s="581"/>
      <c r="M9" s="581"/>
      <c r="N9" s="581"/>
    </row>
    <row r="10" spans="1:17" x14ac:dyDescent="0.25">
      <c r="C10" s="581"/>
      <c r="D10" s="581"/>
      <c r="E10" s="581"/>
      <c r="F10" s="581"/>
      <c r="G10" s="581"/>
      <c r="H10" s="581"/>
      <c r="I10" s="581"/>
      <c r="J10" s="581"/>
      <c r="K10" s="581"/>
      <c r="L10" s="581"/>
      <c r="M10" s="581"/>
      <c r="N10" s="581"/>
    </row>
    <row r="11" spans="1:17" x14ac:dyDescent="0.25">
      <c r="C11" s="581"/>
      <c r="D11" s="581"/>
      <c r="E11" s="581"/>
      <c r="F11" s="581"/>
      <c r="G11" s="581"/>
      <c r="H11" s="581"/>
      <c r="I11" s="581"/>
      <c r="J11" s="581"/>
      <c r="K11" s="581"/>
      <c r="L11" s="581"/>
      <c r="M11" s="581"/>
      <c r="N11" s="581"/>
    </row>
    <row r="12" spans="1:17" x14ac:dyDescent="0.25">
      <c r="C12" s="581"/>
      <c r="D12" s="581"/>
      <c r="E12" s="581"/>
      <c r="F12" s="581"/>
      <c r="G12" s="581"/>
      <c r="H12" s="581"/>
      <c r="I12" s="581"/>
      <c r="J12" s="581"/>
      <c r="K12" s="581"/>
      <c r="L12" s="581"/>
      <c r="M12" s="581"/>
      <c r="N12" s="581"/>
    </row>
    <row r="13" spans="1:17" x14ac:dyDescent="0.25">
      <c r="C13" s="581"/>
      <c r="D13" s="581"/>
      <c r="E13" s="581"/>
      <c r="F13" s="581"/>
      <c r="G13" s="581"/>
      <c r="H13" s="581"/>
      <c r="I13" s="581"/>
      <c r="J13" s="581"/>
      <c r="K13" s="581"/>
      <c r="L13" s="581"/>
      <c r="M13" s="581"/>
      <c r="N13" s="581"/>
    </row>
    <row r="14" spans="1:17" x14ac:dyDescent="0.25">
      <c r="C14" s="581"/>
      <c r="D14" s="581"/>
      <c r="E14" s="581"/>
      <c r="F14" s="581"/>
      <c r="G14" s="581"/>
      <c r="H14" s="581"/>
      <c r="I14" s="581"/>
      <c r="J14" s="581"/>
      <c r="K14" s="581"/>
      <c r="L14" s="581"/>
      <c r="M14" s="581"/>
      <c r="N14" s="581"/>
    </row>
    <row r="15" spans="1:17" x14ac:dyDescent="0.25">
      <c r="C15" s="581"/>
      <c r="D15" s="581"/>
      <c r="E15" s="581"/>
      <c r="F15" s="581"/>
      <c r="G15" s="581"/>
      <c r="H15" s="581"/>
      <c r="I15" s="581"/>
      <c r="J15" s="581"/>
      <c r="K15" s="581"/>
      <c r="L15" s="581"/>
      <c r="M15" s="581"/>
      <c r="N15" s="581"/>
    </row>
    <row r="17" spans="2:14" x14ac:dyDescent="0.25">
      <c r="B17" s="113" t="s">
        <v>100</v>
      </c>
      <c r="C17" s="580" t="s">
        <v>647</v>
      </c>
      <c r="D17" s="580"/>
      <c r="E17" s="580"/>
      <c r="F17" s="580"/>
      <c r="G17" s="580"/>
      <c r="H17" s="580"/>
      <c r="I17" s="580"/>
      <c r="J17" s="580"/>
      <c r="K17" s="580"/>
      <c r="L17" s="580"/>
      <c r="M17" s="580"/>
      <c r="N17" s="580"/>
    </row>
    <row r="18" spans="2:14" x14ac:dyDescent="0.25">
      <c r="C18" s="580"/>
      <c r="D18" s="580"/>
      <c r="E18" s="580"/>
      <c r="F18" s="580"/>
      <c r="G18" s="580"/>
      <c r="H18" s="580"/>
      <c r="I18" s="580"/>
      <c r="J18" s="580"/>
      <c r="K18" s="580"/>
      <c r="L18" s="580"/>
      <c r="M18" s="580"/>
      <c r="N18" s="580"/>
    </row>
    <row r="19" spans="2:14" x14ac:dyDescent="0.25">
      <c r="C19" s="580"/>
      <c r="D19" s="580"/>
      <c r="E19" s="580"/>
      <c r="F19" s="580"/>
      <c r="G19" s="580"/>
      <c r="H19" s="580"/>
      <c r="I19" s="580"/>
      <c r="J19" s="580"/>
      <c r="K19" s="580"/>
      <c r="L19" s="580"/>
      <c r="M19" s="580"/>
      <c r="N19" s="580"/>
    </row>
    <row r="20" spans="2:14" x14ac:dyDescent="0.25">
      <c r="C20" s="580"/>
      <c r="D20" s="580"/>
      <c r="E20" s="580"/>
      <c r="F20" s="580"/>
      <c r="G20" s="580"/>
      <c r="H20" s="580"/>
      <c r="I20" s="580"/>
      <c r="J20" s="580"/>
      <c r="K20" s="580"/>
      <c r="L20" s="580"/>
      <c r="M20" s="580"/>
      <c r="N20" s="580"/>
    </row>
    <row r="22" spans="2:14" x14ac:dyDescent="0.25">
      <c r="B22" s="113" t="s">
        <v>102</v>
      </c>
      <c r="C22" s="115" t="s">
        <v>101</v>
      </c>
    </row>
    <row r="23" spans="2:14" x14ac:dyDescent="0.25">
      <c r="C23" s="580" t="s">
        <v>103</v>
      </c>
      <c r="D23" s="580"/>
      <c r="E23" s="580"/>
      <c r="F23" s="580"/>
      <c r="G23" s="580"/>
      <c r="H23" s="580"/>
      <c r="I23" s="580"/>
      <c r="J23" s="580"/>
      <c r="K23" s="580"/>
      <c r="L23" s="580"/>
      <c r="M23" s="580"/>
      <c r="N23" s="580"/>
    </row>
    <row r="24" spans="2:14" x14ac:dyDescent="0.25">
      <c r="C24" s="580"/>
      <c r="D24" s="580"/>
      <c r="E24" s="580"/>
      <c r="F24" s="580"/>
      <c r="G24" s="580"/>
      <c r="H24" s="580"/>
      <c r="I24" s="580"/>
      <c r="J24" s="580"/>
      <c r="K24" s="580"/>
      <c r="L24" s="580"/>
      <c r="M24" s="580"/>
      <c r="N24" s="580"/>
    </row>
    <row r="25" spans="2:14" x14ac:dyDescent="0.25">
      <c r="C25" s="580"/>
      <c r="D25" s="580"/>
      <c r="E25" s="580"/>
      <c r="F25" s="580"/>
      <c r="G25" s="580"/>
      <c r="H25" s="580"/>
      <c r="I25" s="580"/>
      <c r="J25" s="580"/>
      <c r="K25" s="580"/>
      <c r="L25" s="580"/>
      <c r="M25" s="580"/>
      <c r="N25" s="580"/>
    </row>
    <row r="26" spans="2:14" x14ac:dyDescent="0.25">
      <c r="C26" s="580"/>
      <c r="D26" s="580"/>
      <c r="E26" s="580"/>
      <c r="F26" s="580"/>
      <c r="G26" s="580"/>
      <c r="H26" s="580"/>
      <c r="I26" s="580"/>
      <c r="J26" s="580"/>
      <c r="K26" s="580"/>
      <c r="L26" s="580"/>
      <c r="M26" s="580"/>
      <c r="N26" s="580"/>
    </row>
    <row r="28" spans="2:14" ht="15" customHeight="1" x14ac:dyDescent="0.25">
      <c r="C28" s="580" t="s">
        <v>648</v>
      </c>
      <c r="D28" s="580"/>
      <c r="E28" s="580"/>
      <c r="F28" s="580"/>
      <c r="G28" s="580"/>
      <c r="H28" s="580"/>
      <c r="I28" s="580"/>
      <c r="J28" s="580"/>
      <c r="K28" s="580"/>
      <c r="L28" s="580"/>
      <c r="M28" s="580"/>
      <c r="N28" s="580"/>
    </row>
    <row r="29" spans="2:14" x14ac:dyDescent="0.25">
      <c r="C29" s="580"/>
      <c r="D29" s="580"/>
      <c r="E29" s="580"/>
      <c r="F29" s="580"/>
      <c r="G29" s="580"/>
      <c r="H29" s="580"/>
      <c r="I29" s="580"/>
      <c r="J29" s="580"/>
      <c r="K29" s="580"/>
      <c r="L29" s="580"/>
      <c r="M29" s="580"/>
      <c r="N29" s="580"/>
    </row>
    <row r="30" spans="2:14" x14ac:dyDescent="0.25">
      <c r="C30" s="580"/>
      <c r="D30" s="580"/>
      <c r="E30" s="580"/>
      <c r="F30" s="580"/>
      <c r="G30" s="580"/>
      <c r="H30" s="580"/>
      <c r="I30" s="580"/>
      <c r="J30" s="580"/>
      <c r="K30" s="580"/>
      <c r="L30" s="580"/>
      <c r="M30" s="580"/>
      <c r="N30" s="580"/>
    </row>
    <row r="31" spans="2:14" x14ac:dyDescent="0.25">
      <c r="C31" s="580"/>
      <c r="D31" s="580"/>
      <c r="E31" s="580"/>
      <c r="F31" s="580"/>
      <c r="G31" s="580"/>
      <c r="H31" s="580"/>
      <c r="I31" s="580"/>
      <c r="J31" s="580"/>
      <c r="K31" s="580"/>
      <c r="L31" s="580"/>
      <c r="M31" s="580"/>
      <c r="N31" s="580"/>
    </row>
    <row r="32" spans="2:14" x14ac:dyDescent="0.25">
      <c r="C32" s="116"/>
      <c r="D32" s="116"/>
      <c r="E32" s="116"/>
      <c r="F32" s="116"/>
      <c r="G32" s="116"/>
      <c r="H32" s="116"/>
      <c r="I32" s="116"/>
      <c r="J32" s="116"/>
      <c r="K32" s="116"/>
      <c r="L32" s="116"/>
      <c r="M32" s="116"/>
      <c r="N32" s="116"/>
    </row>
    <row r="33" spans="2:14" x14ac:dyDescent="0.25">
      <c r="C33" s="588" t="s">
        <v>104</v>
      </c>
      <c r="D33" s="588"/>
      <c r="E33" s="588"/>
      <c r="F33" s="588"/>
      <c r="G33" s="588"/>
      <c r="H33" s="588"/>
      <c r="I33" s="588" t="s">
        <v>105</v>
      </c>
      <c r="J33" s="588"/>
      <c r="K33" s="588"/>
      <c r="L33" s="588"/>
      <c r="M33" s="588"/>
      <c r="N33" s="588"/>
    </row>
    <row r="34" spans="2:14" x14ac:dyDescent="0.25">
      <c r="C34" s="582" t="s">
        <v>106</v>
      </c>
      <c r="D34" s="582"/>
      <c r="E34" s="582"/>
      <c r="F34" s="582"/>
      <c r="G34" s="582"/>
      <c r="H34" s="582"/>
      <c r="I34" s="582" t="s">
        <v>107</v>
      </c>
      <c r="J34" s="582"/>
      <c r="K34" s="582"/>
      <c r="L34" s="582"/>
      <c r="M34" s="582"/>
      <c r="N34" s="582"/>
    </row>
    <row r="35" spans="2:14" ht="15" customHeight="1" x14ac:dyDescent="0.25">
      <c r="C35" s="589" t="s">
        <v>108</v>
      </c>
      <c r="D35" s="590"/>
      <c r="E35" s="590"/>
      <c r="F35" s="590"/>
      <c r="G35" s="590"/>
      <c r="H35" s="591"/>
      <c r="I35" s="589" t="s">
        <v>109</v>
      </c>
      <c r="J35" s="590"/>
      <c r="K35" s="590"/>
      <c r="L35" s="590"/>
      <c r="M35" s="590"/>
      <c r="N35" s="591"/>
    </row>
    <row r="36" spans="2:14" x14ac:dyDescent="0.25">
      <c r="C36" s="116"/>
      <c r="D36" s="116"/>
      <c r="E36" s="116"/>
      <c r="F36" s="116"/>
      <c r="G36" s="116"/>
      <c r="H36" s="116"/>
      <c r="I36" s="116"/>
      <c r="J36" s="116"/>
      <c r="K36" s="116"/>
      <c r="L36" s="116"/>
      <c r="M36" s="116"/>
      <c r="N36" s="116"/>
    </row>
    <row r="37" spans="2:14" ht="15" customHeight="1" x14ac:dyDescent="0.25">
      <c r="C37" s="580" t="s">
        <v>613</v>
      </c>
      <c r="D37" s="580"/>
      <c r="E37" s="580"/>
      <c r="F37" s="580"/>
      <c r="G37" s="580"/>
      <c r="H37" s="580"/>
      <c r="I37" s="580"/>
      <c r="J37" s="580"/>
      <c r="K37" s="580"/>
      <c r="L37" s="580"/>
      <c r="M37" s="580"/>
      <c r="N37" s="580"/>
    </row>
    <row r="38" spans="2:14" x14ac:dyDescent="0.25">
      <c r="C38" s="580"/>
      <c r="D38" s="580"/>
      <c r="E38" s="580"/>
      <c r="F38" s="580"/>
      <c r="G38" s="580"/>
      <c r="H38" s="580"/>
      <c r="I38" s="580"/>
      <c r="J38" s="580"/>
      <c r="K38" s="580"/>
      <c r="L38" s="580"/>
      <c r="M38" s="580"/>
      <c r="N38" s="580"/>
    </row>
    <row r="39" spans="2:14" x14ac:dyDescent="0.25">
      <c r="C39" s="580"/>
      <c r="D39" s="580"/>
      <c r="E39" s="580"/>
      <c r="F39" s="580"/>
      <c r="G39" s="580"/>
      <c r="H39" s="580"/>
      <c r="I39" s="580"/>
      <c r="J39" s="580"/>
      <c r="K39" s="580"/>
      <c r="L39" s="580"/>
      <c r="M39" s="580"/>
      <c r="N39" s="580"/>
    </row>
    <row r="40" spans="2:14" x14ac:dyDescent="0.25">
      <c r="C40" s="580"/>
      <c r="D40" s="580"/>
      <c r="E40" s="580"/>
      <c r="F40" s="580"/>
      <c r="G40" s="580"/>
      <c r="H40" s="580"/>
      <c r="I40" s="580"/>
      <c r="J40" s="580"/>
      <c r="K40" s="580"/>
      <c r="L40" s="580"/>
      <c r="M40" s="580"/>
      <c r="N40" s="580"/>
    </row>
    <row r="41" spans="2:14" x14ac:dyDescent="0.25">
      <c r="C41" s="580"/>
      <c r="D41" s="580"/>
      <c r="E41" s="580"/>
      <c r="F41" s="580"/>
      <c r="G41" s="580"/>
      <c r="H41" s="580"/>
      <c r="I41" s="580"/>
      <c r="J41" s="580"/>
      <c r="K41" s="580"/>
      <c r="L41" s="580"/>
      <c r="M41" s="580"/>
      <c r="N41" s="580"/>
    </row>
    <row r="42" spans="2:14" x14ac:dyDescent="0.25">
      <c r="C42" s="580"/>
      <c r="D42" s="580"/>
      <c r="E42" s="580"/>
      <c r="F42" s="580"/>
      <c r="G42" s="580"/>
      <c r="H42" s="580"/>
      <c r="I42" s="580"/>
      <c r="J42" s="580"/>
      <c r="K42" s="580"/>
      <c r="L42" s="580"/>
      <c r="M42" s="580"/>
      <c r="N42" s="580"/>
    </row>
    <row r="43" spans="2:14" x14ac:dyDescent="0.25">
      <c r="C43" s="580"/>
      <c r="D43" s="580"/>
      <c r="E43" s="580"/>
      <c r="F43" s="580"/>
      <c r="G43" s="580"/>
      <c r="H43" s="580"/>
      <c r="I43" s="580"/>
      <c r="J43" s="580"/>
      <c r="K43" s="580"/>
      <c r="L43" s="580"/>
      <c r="M43" s="580"/>
      <c r="N43" s="580"/>
    </row>
    <row r="44" spans="2:14" x14ac:dyDescent="0.25">
      <c r="C44" s="580"/>
      <c r="D44" s="580"/>
      <c r="E44" s="580"/>
      <c r="F44" s="580"/>
      <c r="G44" s="580"/>
      <c r="H44" s="580"/>
      <c r="I44" s="580"/>
      <c r="J44" s="580"/>
      <c r="K44" s="580"/>
      <c r="L44" s="580"/>
      <c r="M44" s="580"/>
      <c r="N44" s="580"/>
    </row>
    <row r="45" spans="2:14" x14ac:dyDescent="0.25">
      <c r="C45" s="580"/>
      <c r="D45" s="580"/>
      <c r="E45" s="580"/>
      <c r="F45" s="580"/>
      <c r="G45" s="580"/>
      <c r="H45" s="580"/>
      <c r="I45" s="580"/>
      <c r="J45" s="580"/>
      <c r="K45" s="580"/>
      <c r="L45" s="580"/>
      <c r="M45" s="580"/>
      <c r="N45" s="580"/>
    </row>
    <row r="46" spans="2:14" x14ac:dyDescent="0.25">
      <c r="C46" s="580"/>
      <c r="D46" s="580"/>
      <c r="E46" s="580"/>
      <c r="F46" s="580"/>
      <c r="G46" s="580"/>
      <c r="H46" s="580"/>
      <c r="I46" s="580"/>
      <c r="J46" s="580"/>
      <c r="K46" s="580"/>
      <c r="L46" s="580"/>
      <c r="M46" s="580"/>
      <c r="N46" s="580"/>
    </row>
    <row r="47" spans="2:14" x14ac:dyDescent="0.25">
      <c r="C47" s="580"/>
      <c r="D47" s="580"/>
      <c r="E47" s="580"/>
      <c r="F47" s="580"/>
      <c r="G47" s="580"/>
      <c r="H47" s="580"/>
      <c r="I47" s="580"/>
      <c r="J47" s="580"/>
      <c r="K47" s="580"/>
      <c r="L47" s="580"/>
      <c r="M47" s="580"/>
      <c r="N47" s="580"/>
    </row>
    <row r="48" spans="2:14" x14ac:dyDescent="0.25">
      <c r="B48" s="113" t="s">
        <v>110</v>
      </c>
      <c r="C48" s="115" t="s">
        <v>111</v>
      </c>
    </row>
    <row r="49" spans="3:14" x14ac:dyDescent="0.25">
      <c r="C49" s="580" t="s">
        <v>112</v>
      </c>
      <c r="D49" s="580"/>
      <c r="E49" s="580"/>
      <c r="F49" s="580"/>
      <c r="G49" s="580"/>
      <c r="H49" s="580"/>
      <c r="I49" s="580"/>
      <c r="J49" s="580"/>
      <c r="K49" s="580"/>
      <c r="L49" s="580"/>
      <c r="M49" s="580"/>
      <c r="N49" s="580"/>
    </row>
    <row r="50" spans="3:14" x14ac:dyDescent="0.25">
      <c r="C50" s="580"/>
      <c r="D50" s="580"/>
      <c r="E50" s="580"/>
      <c r="F50" s="580"/>
      <c r="G50" s="580"/>
      <c r="H50" s="580"/>
      <c r="I50" s="580"/>
      <c r="J50" s="580"/>
      <c r="K50" s="580"/>
      <c r="L50" s="580"/>
      <c r="M50" s="580"/>
      <c r="N50" s="580"/>
    </row>
    <row r="51" spans="3:14" x14ac:dyDescent="0.25">
      <c r="C51" s="580"/>
      <c r="D51" s="580"/>
      <c r="E51" s="580"/>
      <c r="F51" s="580"/>
      <c r="G51" s="580"/>
      <c r="H51" s="580"/>
      <c r="I51" s="580"/>
      <c r="J51" s="580"/>
      <c r="K51" s="580"/>
      <c r="L51" s="580"/>
      <c r="M51" s="580"/>
      <c r="N51" s="580"/>
    </row>
    <row r="52" spans="3:14" x14ac:dyDescent="0.25">
      <c r="C52" s="580"/>
      <c r="D52" s="580"/>
      <c r="E52" s="580"/>
      <c r="F52" s="580"/>
      <c r="G52" s="580"/>
      <c r="H52" s="580"/>
      <c r="I52" s="580"/>
      <c r="J52" s="580"/>
      <c r="K52" s="580"/>
      <c r="L52" s="580"/>
      <c r="M52" s="580"/>
      <c r="N52" s="580"/>
    </row>
    <row r="53" spans="3:14" x14ac:dyDescent="0.25">
      <c r="C53" s="580"/>
      <c r="D53" s="580"/>
      <c r="E53" s="580"/>
      <c r="F53" s="580"/>
      <c r="G53" s="580"/>
      <c r="H53" s="580"/>
      <c r="I53" s="580"/>
      <c r="J53" s="580"/>
      <c r="K53" s="580"/>
      <c r="L53" s="580"/>
      <c r="M53" s="580"/>
      <c r="N53" s="580"/>
    </row>
    <row r="54" spans="3:14" x14ac:dyDescent="0.25">
      <c r="C54" s="580"/>
      <c r="D54" s="580"/>
      <c r="E54" s="580"/>
      <c r="F54" s="580"/>
      <c r="G54" s="580"/>
      <c r="H54" s="580"/>
      <c r="I54" s="580"/>
      <c r="J54" s="580"/>
      <c r="K54" s="580"/>
      <c r="L54" s="580"/>
      <c r="M54" s="580"/>
      <c r="N54" s="580"/>
    </row>
    <row r="55" spans="3:14" ht="33" customHeight="1" x14ac:dyDescent="0.25">
      <c r="C55" s="580"/>
      <c r="D55" s="580"/>
      <c r="E55" s="580"/>
      <c r="F55" s="580"/>
      <c r="G55" s="580"/>
      <c r="H55" s="580"/>
      <c r="I55" s="580"/>
      <c r="J55" s="580"/>
      <c r="K55" s="580"/>
      <c r="L55" s="580"/>
      <c r="M55" s="580"/>
      <c r="N55" s="580"/>
    </row>
    <row r="57" spans="3:14" x14ac:dyDescent="0.25">
      <c r="C57" s="580" t="s">
        <v>649</v>
      </c>
      <c r="D57" s="580"/>
      <c r="E57" s="580"/>
      <c r="F57" s="580"/>
      <c r="G57" s="580"/>
      <c r="H57" s="580"/>
      <c r="I57" s="580"/>
      <c r="J57" s="580"/>
      <c r="K57" s="580"/>
      <c r="L57" s="580"/>
      <c r="M57" s="580"/>
      <c r="N57" s="580"/>
    </row>
    <row r="58" spans="3:14" x14ac:dyDescent="0.25">
      <c r="C58" s="580"/>
      <c r="D58" s="580"/>
      <c r="E58" s="580"/>
      <c r="F58" s="580"/>
      <c r="G58" s="580"/>
      <c r="H58" s="580"/>
      <c r="I58" s="580"/>
      <c r="J58" s="580"/>
      <c r="K58" s="580"/>
      <c r="L58" s="580"/>
      <c r="M58" s="580"/>
      <c r="N58" s="580"/>
    </row>
    <row r="59" spans="3:14" x14ac:dyDescent="0.25">
      <c r="C59" s="580"/>
      <c r="D59" s="580"/>
      <c r="E59" s="580"/>
      <c r="F59" s="580"/>
      <c r="G59" s="580"/>
      <c r="H59" s="580"/>
      <c r="I59" s="580"/>
      <c r="J59" s="580"/>
      <c r="K59" s="580"/>
      <c r="L59" s="580"/>
      <c r="M59" s="580"/>
      <c r="N59" s="580"/>
    </row>
    <row r="60" spans="3:14" x14ac:dyDescent="0.25">
      <c r="C60" s="580"/>
      <c r="D60" s="580"/>
      <c r="E60" s="580"/>
      <c r="F60" s="580"/>
      <c r="G60" s="580"/>
      <c r="H60" s="580"/>
      <c r="I60" s="580"/>
      <c r="J60" s="580"/>
      <c r="K60" s="580"/>
      <c r="L60" s="580"/>
      <c r="M60" s="580"/>
      <c r="N60" s="580"/>
    </row>
    <row r="61" spans="3:14" x14ac:dyDescent="0.25">
      <c r="C61" s="580"/>
      <c r="D61" s="580"/>
      <c r="E61" s="580"/>
      <c r="F61" s="580"/>
      <c r="G61" s="580"/>
      <c r="H61" s="580"/>
      <c r="I61" s="580"/>
      <c r="J61" s="580"/>
      <c r="K61" s="580"/>
      <c r="L61" s="580"/>
      <c r="M61" s="580"/>
      <c r="N61" s="580"/>
    </row>
    <row r="63" spans="3:14" x14ac:dyDescent="0.25">
      <c r="C63" s="592" t="s">
        <v>1043</v>
      </c>
      <c r="D63" s="580"/>
      <c r="E63" s="580"/>
      <c r="F63" s="580"/>
      <c r="G63" s="580"/>
      <c r="H63" s="580"/>
      <c r="I63" s="580"/>
      <c r="J63" s="580"/>
      <c r="K63" s="580"/>
      <c r="L63" s="580"/>
      <c r="M63" s="580"/>
      <c r="N63" s="580"/>
    </row>
    <row r="64" spans="3:14" x14ac:dyDescent="0.25">
      <c r="C64" s="580"/>
      <c r="D64" s="580"/>
      <c r="E64" s="580"/>
      <c r="F64" s="580"/>
      <c r="G64" s="580"/>
      <c r="H64" s="580"/>
      <c r="I64" s="580"/>
      <c r="J64" s="580"/>
      <c r="K64" s="580"/>
      <c r="L64" s="580"/>
      <c r="M64" s="580"/>
      <c r="N64" s="580"/>
    </row>
    <row r="65" spans="2:14" x14ac:dyDescent="0.25">
      <c r="C65" s="580"/>
      <c r="D65" s="580"/>
      <c r="E65" s="580"/>
      <c r="F65" s="580"/>
      <c r="G65" s="580"/>
      <c r="H65" s="580"/>
      <c r="I65" s="580"/>
      <c r="J65" s="580"/>
      <c r="K65" s="580"/>
      <c r="L65" s="580"/>
      <c r="M65" s="580"/>
      <c r="N65" s="580"/>
    </row>
    <row r="66" spans="2:14" x14ac:dyDescent="0.25">
      <c r="C66" s="580"/>
      <c r="D66" s="580"/>
      <c r="E66" s="580"/>
      <c r="F66" s="580"/>
      <c r="G66" s="580"/>
      <c r="H66" s="580"/>
      <c r="I66" s="580"/>
      <c r="J66" s="580"/>
      <c r="K66" s="580"/>
      <c r="L66" s="580"/>
      <c r="M66" s="580"/>
      <c r="N66" s="580"/>
    </row>
    <row r="67" spans="2:14" x14ac:dyDescent="0.25">
      <c r="C67" s="580"/>
      <c r="D67" s="580"/>
      <c r="E67" s="580"/>
      <c r="F67" s="580"/>
      <c r="G67" s="580"/>
      <c r="H67" s="580"/>
      <c r="I67" s="580"/>
      <c r="J67" s="580"/>
      <c r="K67" s="580"/>
      <c r="L67" s="580"/>
      <c r="M67" s="580"/>
      <c r="N67" s="580"/>
    </row>
    <row r="68" spans="2:14" x14ac:dyDescent="0.25">
      <c r="C68" s="580"/>
      <c r="D68" s="580"/>
      <c r="E68" s="580"/>
      <c r="F68" s="580"/>
      <c r="G68" s="580"/>
      <c r="H68" s="580"/>
      <c r="I68" s="580"/>
      <c r="J68" s="580"/>
      <c r="K68" s="580"/>
      <c r="L68" s="580"/>
      <c r="M68" s="580"/>
      <c r="N68" s="580"/>
    </row>
    <row r="69" spans="2:14" ht="15" hidden="1" customHeight="1" x14ac:dyDescent="0.25">
      <c r="C69" s="580"/>
      <c r="D69" s="580"/>
      <c r="E69" s="580"/>
      <c r="F69" s="580"/>
      <c r="G69" s="580"/>
      <c r="H69" s="580"/>
      <c r="I69" s="580"/>
      <c r="J69" s="580"/>
      <c r="K69" s="580"/>
      <c r="L69" s="580"/>
      <c r="M69" s="580"/>
      <c r="N69" s="580"/>
    </row>
    <row r="71" spans="2:14" x14ac:dyDescent="0.25">
      <c r="B71" s="113" t="s">
        <v>113</v>
      </c>
      <c r="C71" s="580" t="s">
        <v>650</v>
      </c>
      <c r="D71" s="580"/>
      <c r="E71" s="580"/>
      <c r="F71" s="580"/>
      <c r="G71" s="580"/>
      <c r="H71" s="580"/>
      <c r="I71" s="580"/>
      <c r="J71" s="580"/>
      <c r="K71" s="580"/>
      <c r="L71" s="580"/>
      <c r="M71" s="580"/>
      <c r="N71" s="580"/>
    </row>
    <row r="72" spans="2:14" x14ac:dyDescent="0.25">
      <c r="C72" s="580"/>
      <c r="D72" s="580"/>
      <c r="E72" s="580"/>
      <c r="F72" s="580"/>
      <c r="G72" s="580"/>
      <c r="H72" s="580"/>
      <c r="I72" s="580"/>
      <c r="J72" s="580"/>
      <c r="K72" s="580"/>
      <c r="L72" s="580"/>
      <c r="M72" s="580"/>
      <c r="N72" s="580"/>
    </row>
    <row r="73" spans="2:14" x14ac:dyDescent="0.25">
      <c r="C73" s="580"/>
      <c r="D73" s="580"/>
      <c r="E73" s="580"/>
      <c r="F73" s="580"/>
      <c r="G73" s="580"/>
      <c r="H73" s="580"/>
      <c r="I73" s="580"/>
      <c r="J73" s="580"/>
      <c r="K73" s="580"/>
      <c r="L73" s="580"/>
      <c r="M73" s="580"/>
      <c r="N73" s="580"/>
    </row>
    <row r="74" spans="2:14" x14ac:dyDescent="0.25">
      <c r="C74" s="580"/>
      <c r="D74" s="580"/>
      <c r="E74" s="580"/>
      <c r="F74" s="580"/>
      <c r="G74" s="580"/>
      <c r="H74" s="580"/>
      <c r="I74" s="580"/>
      <c r="J74" s="580"/>
      <c r="K74" s="580"/>
      <c r="L74" s="580"/>
      <c r="M74" s="580"/>
      <c r="N74" s="580"/>
    </row>
    <row r="75" spans="2:14" x14ac:dyDescent="0.25">
      <c r="C75" s="580"/>
      <c r="D75" s="580"/>
      <c r="E75" s="580"/>
      <c r="F75" s="580"/>
      <c r="G75" s="580"/>
      <c r="H75" s="580"/>
      <c r="I75" s="580"/>
      <c r="J75" s="580"/>
      <c r="K75" s="580"/>
      <c r="L75" s="580"/>
      <c r="M75" s="580"/>
      <c r="N75" s="580"/>
    </row>
    <row r="76" spans="2:14" x14ac:dyDescent="0.25">
      <c r="C76" s="580"/>
      <c r="D76" s="580"/>
      <c r="E76" s="580"/>
      <c r="F76" s="580"/>
      <c r="G76" s="580"/>
      <c r="H76" s="580"/>
      <c r="I76" s="580"/>
      <c r="J76" s="580"/>
      <c r="K76" s="580"/>
      <c r="L76" s="580"/>
      <c r="M76" s="580"/>
      <c r="N76" s="580"/>
    </row>
    <row r="77" spans="2:14" x14ac:dyDescent="0.25">
      <c r="C77" s="580"/>
      <c r="D77" s="580"/>
      <c r="E77" s="580"/>
      <c r="F77" s="580"/>
      <c r="G77" s="580"/>
      <c r="H77" s="580"/>
      <c r="I77" s="580"/>
      <c r="J77" s="580"/>
      <c r="K77" s="580"/>
      <c r="L77" s="580"/>
      <c r="M77" s="580"/>
      <c r="N77" s="580"/>
    </row>
    <row r="78" spans="2:14" x14ac:dyDescent="0.25">
      <c r="C78" s="580"/>
      <c r="D78" s="580"/>
      <c r="E78" s="580"/>
      <c r="F78" s="580"/>
      <c r="G78" s="580"/>
      <c r="H78" s="580"/>
      <c r="I78" s="580"/>
      <c r="J78" s="580"/>
      <c r="K78" s="580"/>
      <c r="L78" s="580"/>
      <c r="M78" s="580"/>
      <c r="N78" s="580"/>
    </row>
    <row r="79" spans="2:14" x14ac:dyDescent="0.25">
      <c r="C79" s="580"/>
      <c r="D79" s="580"/>
      <c r="E79" s="580"/>
      <c r="F79" s="580"/>
      <c r="G79" s="580"/>
      <c r="H79" s="580"/>
      <c r="I79" s="580"/>
      <c r="J79" s="580"/>
      <c r="K79" s="580"/>
      <c r="L79" s="580"/>
      <c r="M79" s="580"/>
      <c r="N79" s="580"/>
    </row>
    <row r="80" spans="2:14" x14ac:dyDescent="0.25">
      <c r="C80" s="580"/>
      <c r="D80" s="580"/>
      <c r="E80" s="580"/>
      <c r="F80" s="580"/>
      <c r="G80" s="580"/>
      <c r="H80" s="580"/>
      <c r="I80" s="580"/>
      <c r="J80" s="580"/>
      <c r="K80" s="580"/>
      <c r="L80" s="580"/>
      <c r="M80" s="580"/>
      <c r="N80" s="580"/>
    </row>
    <row r="81" spans="2:14" x14ac:dyDescent="0.25">
      <c r="C81" s="580"/>
      <c r="D81" s="580"/>
      <c r="E81" s="580"/>
      <c r="F81" s="580"/>
      <c r="G81" s="580"/>
      <c r="H81" s="580"/>
      <c r="I81" s="580"/>
      <c r="J81" s="580"/>
      <c r="K81" s="580"/>
      <c r="L81" s="580"/>
      <c r="M81" s="580"/>
      <c r="N81" s="580"/>
    </row>
    <row r="82" spans="2:14" x14ac:dyDescent="0.25">
      <c r="C82" s="580"/>
      <c r="D82" s="580"/>
      <c r="E82" s="580"/>
      <c r="F82" s="580"/>
      <c r="G82" s="580"/>
      <c r="H82" s="580"/>
      <c r="I82" s="580"/>
      <c r="J82" s="580"/>
      <c r="K82" s="580"/>
      <c r="L82" s="580"/>
      <c r="M82" s="580"/>
      <c r="N82" s="580"/>
    </row>
    <row r="83" spans="2:14" ht="38.25" customHeight="1" x14ac:dyDescent="0.25">
      <c r="C83" s="580"/>
      <c r="D83" s="580"/>
      <c r="E83" s="580"/>
      <c r="F83" s="580"/>
      <c r="G83" s="580"/>
      <c r="H83" s="580"/>
      <c r="I83" s="580"/>
      <c r="J83" s="580"/>
      <c r="K83" s="580"/>
      <c r="L83" s="580"/>
      <c r="M83" s="580"/>
      <c r="N83" s="580"/>
    </row>
    <row r="84" spans="2:14" ht="29.25" customHeight="1" x14ac:dyDescent="0.25">
      <c r="C84" s="580"/>
      <c r="D84" s="580"/>
      <c r="E84" s="580"/>
      <c r="F84" s="580"/>
      <c r="G84" s="580"/>
      <c r="H84" s="580"/>
      <c r="I84" s="580"/>
      <c r="J84" s="580"/>
      <c r="K84" s="580"/>
      <c r="L84" s="580"/>
      <c r="M84" s="580"/>
      <c r="N84" s="580"/>
    </row>
    <row r="85" spans="2:14" ht="67.5" customHeight="1" x14ac:dyDescent="0.25">
      <c r="C85" s="580"/>
      <c r="D85" s="580"/>
      <c r="E85" s="580"/>
      <c r="F85" s="580"/>
      <c r="G85" s="580"/>
      <c r="H85" s="580"/>
      <c r="I85" s="580"/>
      <c r="J85" s="580"/>
      <c r="K85" s="580"/>
      <c r="L85" s="580"/>
      <c r="M85" s="580"/>
      <c r="N85" s="580"/>
    </row>
    <row r="86" spans="2:14" ht="79.5" customHeight="1" x14ac:dyDescent="0.25">
      <c r="C86" s="580"/>
      <c r="D86" s="580"/>
      <c r="E86" s="580"/>
      <c r="F86" s="580"/>
      <c r="G86" s="580"/>
      <c r="H86" s="580"/>
      <c r="I86" s="580"/>
      <c r="J86" s="580"/>
      <c r="K86" s="580"/>
      <c r="L86" s="580"/>
      <c r="M86" s="580"/>
      <c r="N86" s="580"/>
    </row>
    <row r="87" spans="2:14" x14ac:dyDescent="0.25">
      <c r="C87" s="116"/>
      <c r="D87" s="116"/>
      <c r="E87" s="116"/>
      <c r="F87" s="116"/>
      <c r="G87" s="116"/>
      <c r="H87" s="116"/>
      <c r="I87" s="116"/>
      <c r="J87" s="116"/>
      <c r="K87" s="116"/>
      <c r="L87" s="116"/>
      <c r="M87" s="116"/>
      <c r="N87" s="116"/>
    </row>
    <row r="88" spans="2:14" x14ac:dyDescent="0.25">
      <c r="B88" s="113" t="s">
        <v>114</v>
      </c>
      <c r="C88" s="580" t="s">
        <v>651</v>
      </c>
      <c r="D88" s="580"/>
      <c r="E88" s="580"/>
      <c r="F88" s="580"/>
      <c r="G88" s="580"/>
      <c r="H88" s="580"/>
      <c r="I88" s="580"/>
      <c r="J88" s="580"/>
      <c r="K88" s="580"/>
      <c r="L88" s="580"/>
      <c r="M88" s="580"/>
      <c r="N88" s="580"/>
    </row>
    <row r="89" spans="2:14" x14ac:dyDescent="0.25">
      <c r="C89" s="580"/>
      <c r="D89" s="580"/>
      <c r="E89" s="580"/>
      <c r="F89" s="580"/>
      <c r="G89" s="580"/>
      <c r="H89" s="580"/>
      <c r="I89" s="580"/>
      <c r="J89" s="580"/>
      <c r="K89" s="580"/>
      <c r="L89" s="580"/>
      <c r="M89" s="580"/>
      <c r="N89" s="580"/>
    </row>
    <row r="90" spans="2:14" ht="28.5" customHeight="1" x14ac:dyDescent="0.25">
      <c r="C90" s="580"/>
      <c r="D90" s="580"/>
      <c r="E90" s="580"/>
      <c r="F90" s="580"/>
      <c r="G90" s="580"/>
      <c r="H90" s="580"/>
      <c r="I90" s="580"/>
      <c r="J90" s="580"/>
      <c r="K90" s="580"/>
      <c r="L90" s="580"/>
      <c r="M90" s="580"/>
      <c r="N90" s="580"/>
    </row>
    <row r="92" spans="2:14" x14ac:dyDescent="0.25">
      <c r="B92" s="113" t="s">
        <v>115</v>
      </c>
      <c r="C92" s="581" t="s">
        <v>652</v>
      </c>
      <c r="D92" s="581"/>
      <c r="E92" s="581"/>
      <c r="F92" s="581"/>
      <c r="G92" s="581"/>
      <c r="H92" s="581"/>
      <c r="I92" s="581"/>
      <c r="J92" s="581"/>
      <c r="K92" s="581"/>
      <c r="L92" s="581"/>
      <c r="M92" s="581"/>
      <c r="N92" s="581"/>
    </row>
    <row r="93" spans="2:14" ht="168.75" customHeight="1" x14ac:dyDescent="0.25">
      <c r="C93" s="581"/>
      <c r="D93" s="581"/>
      <c r="E93" s="581"/>
      <c r="F93" s="581"/>
      <c r="G93" s="581"/>
      <c r="H93" s="581"/>
      <c r="I93" s="581"/>
      <c r="J93" s="581"/>
      <c r="K93" s="581"/>
      <c r="L93" s="581"/>
      <c r="M93" s="581"/>
      <c r="N93" s="581"/>
    </row>
    <row r="94" spans="2:14" ht="31.5" customHeight="1" x14ac:dyDescent="0.25">
      <c r="C94" s="581"/>
      <c r="D94" s="581"/>
      <c r="E94" s="581"/>
      <c r="F94" s="581"/>
      <c r="G94" s="581"/>
      <c r="H94" s="581"/>
      <c r="I94" s="581"/>
      <c r="J94" s="581"/>
      <c r="K94" s="581"/>
      <c r="L94" s="581"/>
      <c r="M94" s="581"/>
      <c r="N94" s="581"/>
    </row>
    <row r="95" spans="2:14" ht="33.75" customHeight="1" x14ac:dyDescent="0.25">
      <c r="C95" s="581"/>
      <c r="D95" s="581"/>
      <c r="E95" s="581"/>
      <c r="F95" s="581"/>
      <c r="G95" s="581"/>
      <c r="H95" s="581"/>
      <c r="I95" s="581"/>
      <c r="J95" s="581"/>
      <c r="K95" s="581"/>
      <c r="L95" s="581"/>
      <c r="M95" s="581"/>
      <c r="N95" s="581"/>
    </row>
    <row r="96" spans="2:14" ht="39" customHeight="1" x14ac:dyDescent="0.25">
      <c r="C96" s="581"/>
      <c r="D96" s="581"/>
      <c r="E96" s="581"/>
      <c r="F96" s="581"/>
      <c r="G96" s="581"/>
      <c r="H96" s="581"/>
      <c r="I96" s="581"/>
      <c r="J96" s="581"/>
      <c r="K96" s="581"/>
      <c r="L96" s="581"/>
      <c r="M96" s="581"/>
      <c r="N96" s="581"/>
    </row>
    <row r="98" spans="3:14" x14ac:dyDescent="0.25">
      <c r="C98" s="115" t="s">
        <v>116</v>
      </c>
    </row>
    <row r="99" spans="3:14" ht="90" customHeight="1" x14ac:dyDescent="0.25">
      <c r="C99" s="580" t="s">
        <v>653</v>
      </c>
      <c r="D99" s="580"/>
      <c r="E99" s="580"/>
      <c r="F99" s="580"/>
      <c r="G99" s="580"/>
      <c r="H99" s="580"/>
      <c r="I99" s="580"/>
      <c r="J99" s="580"/>
      <c r="K99" s="580"/>
      <c r="L99" s="580"/>
      <c r="M99" s="580"/>
      <c r="N99" s="580"/>
    </row>
    <row r="101" spans="3:14" ht="90.75" customHeight="1" x14ac:dyDescent="0.25">
      <c r="C101" s="580" t="s">
        <v>654</v>
      </c>
      <c r="D101" s="580"/>
      <c r="E101" s="580"/>
      <c r="F101" s="580"/>
      <c r="G101" s="580"/>
      <c r="H101" s="580"/>
      <c r="I101" s="580"/>
      <c r="J101" s="580"/>
      <c r="K101" s="580"/>
      <c r="L101" s="580"/>
      <c r="M101" s="580"/>
      <c r="N101" s="580"/>
    </row>
    <row r="103" spans="3:14" x14ac:dyDescent="0.25">
      <c r="C103" s="580" t="s">
        <v>655</v>
      </c>
      <c r="D103" s="580"/>
      <c r="E103" s="580"/>
      <c r="F103" s="580"/>
      <c r="G103" s="580"/>
      <c r="H103" s="580"/>
      <c r="I103" s="580"/>
      <c r="J103" s="580"/>
      <c r="K103" s="580"/>
      <c r="L103" s="580"/>
      <c r="M103" s="580"/>
      <c r="N103" s="580"/>
    </row>
    <row r="104" spans="3:14" x14ac:dyDescent="0.25">
      <c r="C104" s="580"/>
      <c r="D104" s="580"/>
      <c r="E104" s="580"/>
      <c r="F104" s="580"/>
      <c r="G104" s="580"/>
      <c r="H104" s="580"/>
      <c r="I104" s="580"/>
      <c r="J104" s="580"/>
      <c r="K104" s="580"/>
      <c r="L104" s="580"/>
      <c r="M104" s="580"/>
      <c r="N104" s="580"/>
    </row>
    <row r="105" spans="3:14" x14ac:dyDescent="0.25">
      <c r="C105" s="580"/>
      <c r="D105" s="580"/>
      <c r="E105" s="580"/>
      <c r="F105" s="580"/>
      <c r="G105" s="580"/>
      <c r="H105" s="580"/>
      <c r="I105" s="580"/>
      <c r="J105" s="580"/>
      <c r="K105" s="580"/>
      <c r="L105" s="580"/>
      <c r="M105" s="580"/>
      <c r="N105" s="580"/>
    </row>
    <row r="106" spans="3:14" x14ac:dyDescent="0.25">
      <c r="C106" s="580"/>
      <c r="D106" s="580"/>
      <c r="E106" s="580"/>
      <c r="F106" s="580"/>
      <c r="G106" s="580"/>
      <c r="H106" s="580"/>
      <c r="I106" s="580"/>
      <c r="J106" s="580"/>
      <c r="K106" s="580"/>
      <c r="L106" s="580"/>
      <c r="M106" s="580"/>
      <c r="N106" s="580"/>
    </row>
    <row r="107" spans="3:14" x14ac:dyDescent="0.25">
      <c r="C107" s="580"/>
      <c r="D107" s="580"/>
      <c r="E107" s="580"/>
      <c r="F107" s="580"/>
      <c r="G107" s="580"/>
      <c r="H107" s="580"/>
      <c r="I107" s="580"/>
      <c r="J107" s="580"/>
      <c r="K107" s="580"/>
      <c r="L107" s="580"/>
      <c r="M107" s="580"/>
      <c r="N107" s="580"/>
    </row>
    <row r="108" spans="3:14" x14ac:dyDescent="0.25">
      <c r="C108" s="580"/>
      <c r="D108" s="580"/>
      <c r="E108" s="580"/>
      <c r="F108" s="580"/>
      <c r="G108" s="580"/>
      <c r="H108" s="580"/>
      <c r="I108" s="580"/>
      <c r="J108" s="580"/>
      <c r="K108" s="580"/>
      <c r="L108" s="580"/>
      <c r="M108" s="580"/>
      <c r="N108" s="580"/>
    </row>
    <row r="109" spans="3:14" x14ac:dyDescent="0.25">
      <c r="C109" s="580"/>
      <c r="D109" s="580"/>
      <c r="E109" s="580"/>
      <c r="F109" s="580"/>
      <c r="G109" s="580"/>
      <c r="H109" s="580"/>
      <c r="I109" s="580"/>
      <c r="J109" s="580"/>
      <c r="K109" s="580"/>
      <c r="L109" s="580"/>
      <c r="M109" s="580"/>
      <c r="N109" s="580"/>
    </row>
    <row r="110" spans="3:14" ht="63" customHeight="1" x14ac:dyDescent="0.25">
      <c r="C110" s="580"/>
      <c r="D110" s="580"/>
      <c r="E110" s="580"/>
      <c r="F110" s="580"/>
      <c r="G110" s="580"/>
      <c r="H110" s="580"/>
      <c r="I110" s="580"/>
      <c r="J110" s="580"/>
      <c r="K110" s="580"/>
      <c r="L110" s="580"/>
      <c r="M110" s="580"/>
      <c r="N110" s="580"/>
    </row>
    <row r="111" spans="3:14" ht="30" customHeight="1" x14ac:dyDescent="0.25">
      <c r="C111" s="580"/>
      <c r="D111" s="580"/>
      <c r="E111" s="580"/>
      <c r="F111" s="580"/>
      <c r="G111" s="580"/>
      <c r="H111" s="580"/>
      <c r="I111" s="580"/>
      <c r="J111" s="580"/>
      <c r="K111" s="580"/>
      <c r="L111" s="580"/>
      <c r="M111" s="580"/>
      <c r="N111" s="580"/>
    </row>
    <row r="112" spans="3:14" ht="20.25" customHeight="1" x14ac:dyDescent="0.25">
      <c r="C112" s="580"/>
      <c r="D112" s="580"/>
      <c r="E112" s="580"/>
      <c r="F112" s="580"/>
      <c r="G112" s="580"/>
      <c r="H112" s="580"/>
      <c r="I112" s="580"/>
      <c r="J112" s="580"/>
      <c r="K112" s="580"/>
      <c r="L112" s="580"/>
      <c r="M112" s="580"/>
      <c r="N112" s="580"/>
    </row>
    <row r="113" spans="3:14" ht="48.75" customHeight="1" x14ac:dyDescent="0.25">
      <c r="C113" s="580"/>
      <c r="D113" s="580"/>
      <c r="E113" s="580"/>
      <c r="F113" s="580"/>
      <c r="G113" s="580"/>
      <c r="H113" s="580"/>
      <c r="I113" s="580"/>
      <c r="J113" s="580"/>
      <c r="K113" s="580"/>
      <c r="L113" s="580"/>
      <c r="M113" s="580"/>
      <c r="N113" s="580"/>
    </row>
    <row r="114" spans="3:14" ht="21.75" customHeight="1" x14ac:dyDescent="0.25">
      <c r="C114" s="580"/>
      <c r="D114" s="580"/>
      <c r="E114" s="580"/>
      <c r="F114" s="580"/>
      <c r="G114" s="580"/>
      <c r="H114" s="580"/>
      <c r="I114" s="580"/>
      <c r="J114" s="580"/>
      <c r="K114" s="580"/>
      <c r="L114" s="580"/>
      <c r="M114" s="580"/>
      <c r="N114" s="580"/>
    </row>
    <row r="115" spans="3:14" x14ac:dyDescent="0.25">
      <c r="C115" s="117"/>
      <c r="D115" s="117"/>
      <c r="E115" s="117"/>
      <c r="F115" s="117"/>
      <c r="G115" s="117"/>
      <c r="H115" s="117"/>
      <c r="I115" s="117"/>
      <c r="J115" s="117"/>
      <c r="K115" s="117"/>
      <c r="L115" s="117"/>
      <c r="M115" s="117"/>
      <c r="N115" s="117"/>
    </row>
    <row r="116" spans="3:14" ht="138.75" customHeight="1" x14ac:dyDescent="0.25">
      <c r="C116" s="580" t="s">
        <v>656</v>
      </c>
      <c r="D116" s="580"/>
      <c r="E116" s="580"/>
      <c r="F116" s="580"/>
      <c r="G116" s="580"/>
      <c r="H116" s="580"/>
      <c r="I116" s="580"/>
      <c r="J116" s="580"/>
      <c r="K116" s="580"/>
      <c r="L116" s="580"/>
      <c r="M116" s="580"/>
      <c r="N116" s="580"/>
    </row>
    <row r="118" spans="3:14" ht="135.75" customHeight="1" x14ac:dyDescent="0.25">
      <c r="C118" s="580" t="s">
        <v>657</v>
      </c>
      <c r="D118" s="580"/>
      <c r="E118" s="580"/>
      <c r="F118" s="580"/>
      <c r="G118" s="580"/>
      <c r="H118" s="580"/>
      <c r="I118" s="580"/>
      <c r="J118" s="580"/>
      <c r="K118" s="580"/>
      <c r="L118" s="580"/>
      <c r="M118" s="580"/>
      <c r="N118" s="580"/>
    </row>
    <row r="120" spans="3:14" x14ac:dyDescent="0.25">
      <c r="C120" s="580" t="s">
        <v>658</v>
      </c>
      <c r="D120" s="580"/>
      <c r="E120" s="580"/>
      <c r="F120" s="580"/>
      <c r="G120" s="580"/>
      <c r="H120" s="580"/>
      <c r="I120" s="580"/>
      <c r="J120" s="580"/>
      <c r="K120" s="580"/>
      <c r="L120" s="580"/>
      <c r="M120" s="580"/>
      <c r="N120" s="580"/>
    </row>
    <row r="121" spans="3:14" x14ac:dyDescent="0.25">
      <c r="C121" s="580"/>
      <c r="D121" s="580"/>
      <c r="E121" s="580"/>
      <c r="F121" s="580"/>
      <c r="G121" s="580"/>
      <c r="H121" s="580"/>
      <c r="I121" s="580"/>
      <c r="J121" s="580"/>
      <c r="K121" s="580"/>
      <c r="L121" s="580"/>
      <c r="M121" s="580"/>
      <c r="N121" s="580"/>
    </row>
    <row r="122" spans="3:14" ht="29.25" customHeight="1" x14ac:dyDescent="0.25">
      <c r="C122" s="580"/>
      <c r="D122" s="580"/>
      <c r="E122" s="580"/>
      <c r="F122" s="580"/>
      <c r="G122" s="580"/>
      <c r="H122" s="580"/>
      <c r="I122" s="580"/>
      <c r="J122" s="580"/>
      <c r="K122" s="580"/>
      <c r="L122" s="580"/>
      <c r="M122" s="580"/>
      <c r="N122" s="580"/>
    </row>
    <row r="123" spans="3:14" ht="39.75" customHeight="1" x14ac:dyDescent="0.25">
      <c r="C123" s="580"/>
      <c r="D123" s="580"/>
      <c r="E123" s="580"/>
      <c r="F123" s="580"/>
      <c r="G123" s="580"/>
      <c r="H123" s="580"/>
      <c r="I123" s="580"/>
      <c r="J123" s="580"/>
      <c r="K123" s="580"/>
      <c r="L123" s="580"/>
      <c r="M123" s="580"/>
      <c r="N123" s="580"/>
    </row>
    <row r="124" spans="3:14" ht="82.5" customHeight="1" x14ac:dyDescent="0.25">
      <c r="C124" s="580"/>
      <c r="D124" s="580"/>
      <c r="E124" s="580"/>
      <c r="F124" s="580"/>
      <c r="G124" s="580"/>
      <c r="H124" s="580"/>
      <c r="I124" s="580"/>
      <c r="J124" s="580"/>
      <c r="K124" s="580"/>
      <c r="L124" s="580"/>
      <c r="M124" s="580"/>
      <c r="N124" s="580"/>
    </row>
    <row r="125" spans="3:14" x14ac:dyDescent="0.25">
      <c r="C125" s="580"/>
      <c r="D125" s="580"/>
      <c r="E125" s="580"/>
      <c r="F125" s="580"/>
      <c r="G125" s="580"/>
      <c r="H125" s="580"/>
      <c r="I125" s="580"/>
      <c r="J125" s="580"/>
      <c r="K125" s="580"/>
      <c r="L125" s="580"/>
      <c r="M125" s="580"/>
      <c r="N125" s="580"/>
    </row>
    <row r="126" spans="3:14" ht="47.25" customHeight="1" x14ac:dyDescent="0.25">
      <c r="C126" s="580"/>
      <c r="D126" s="580"/>
      <c r="E126" s="580"/>
      <c r="F126" s="580"/>
      <c r="G126" s="580"/>
      <c r="H126" s="580"/>
      <c r="I126" s="580"/>
      <c r="J126" s="580"/>
      <c r="K126" s="580"/>
      <c r="L126" s="580"/>
      <c r="M126" s="580"/>
      <c r="N126" s="580"/>
    </row>
    <row r="127" spans="3:14" x14ac:dyDescent="0.25">
      <c r="C127" s="580"/>
      <c r="D127" s="580"/>
      <c r="E127" s="580"/>
      <c r="F127" s="580"/>
      <c r="G127" s="580"/>
      <c r="H127" s="580"/>
      <c r="I127" s="580"/>
      <c r="J127" s="580"/>
      <c r="K127" s="580"/>
      <c r="L127" s="580"/>
      <c r="M127" s="580"/>
      <c r="N127" s="580"/>
    </row>
    <row r="128" spans="3:14" ht="43.5" customHeight="1" x14ac:dyDescent="0.25">
      <c r="C128" s="580"/>
      <c r="D128" s="580"/>
      <c r="E128" s="580"/>
      <c r="F128" s="580"/>
      <c r="G128" s="580"/>
      <c r="H128" s="580"/>
      <c r="I128" s="580"/>
      <c r="J128" s="580"/>
      <c r="K128" s="580"/>
      <c r="L128" s="580"/>
      <c r="M128" s="580"/>
      <c r="N128" s="580"/>
    </row>
    <row r="130" spans="2:14" ht="89.25" customHeight="1" x14ac:dyDescent="0.25">
      <c r="C130" s="580" t="s">
        <v>659</v>
      </c>
      <c r="D130" s="580"/>
      <c r="E130" s="580"/>
      <c r="F130" s="580"/>
      <c r="G130" s="580"/>
      <c r="H130" s="580"/>
      <c r="I130" s="580"/>
      <c r="J130" s="580"/>
      <c r="K130" s="580"/>
      <c r="L130" s="580"/>
      <c r="M130" s="580"/>
      <c r="N130" s="580"/>
    </row>
    <row r="132" spans="2:14" x14ac:dyDescent="0.25">
      <c r="C132" s="580" t="s">
        <v>660</v>
      </c>
      <c r="D132" s="580"/>
      <c r="E132" s="580"/>
      <c r="F132" s="580"/>
      <c r="G132" s="580"/>
      <c r="H132" s="580"/>
      <c r="I132" s="580"/>
      <c r="J132" s="580"/>
      <c r="K132" s="580"/>
      <c r="L132" s="580"/>
      <c r="M132" s="580"/>
      <c r="N132" s="580"/>
    </row>
    <row r="133" spans="2:14" x14ac:dyDescent="0.25">
      <c r="C133" s="580"/>
      <c r="D133" s="580"/>
      <c r="E133" s="580"/>
      <c r="F133" s="580"/>
      <c r="G133" s="580"/>
      <c r="H133" s="580"/>
      <c r="I133" s="580"/>
      <c r="J133" s="580"/>
      <c r="K133" s="580"/>
      <c r="L133" s="580"/>
      <c r="M133" s="580"/>
      <c r="N133" s="580"/>
    </row>
    <row r="134" spans="2:14" ht="26.25" customHeight="1" x14ac:dyDescent="0.25">
      <c r="C134" s="580"/>
      <c r="D134" s="580"/>
      <c r="E134" s="580"/>
      <c r="F134" s="580"/>
      <c r="G134" s="580"/>
      <c r="H134" s="580"/>
      <c r="I134" s="580"/>
      <c r="J134" s="580"/>
      <c r="K134" s="580"/>
      <c r="L134" s="580"/>
      <c r="M134" s="580"/>
      <c r="N134" s="580"/>
    </row>
    <row r="135" spans="2:14" ht="37.5" customHeight="1" x14ac:dyDescent="0.25">
      <c r="C135" s="580"/>
      <c r="D135" s="580"/>
      <c r="E135" s="580"/>
      <c r="F135" s="580"/>
      <c r="G135" s="580"/>
      <c r="H135" s="580"/>
      <c r="I135" s="580"/>
      <c r="J135" s="580"/>
      <c r="K135" s="580"/>
      <c r="L135" s="580"/>
      <c r="M135" s="580"/>
      <c r="N135" s="580"/>
    </row>
    <row r="136" spans="2:14" ht="30" customHeight="1" x14ac:dyDescent="0.25">
      <c r="C136" s="580"/>
      <c r="D136" s="580"/>
      <c r="E136" s="580"/>
      <c r="F136" s="580"/>
      <c r="G136" s="580"/>
      <c r="H136" s="580"/>
      <c r="I136" s="580"/>
      <c r="J136" s="580"/>
      <c r="K136" s="580"/>
      <c r="L136" s="580"/>
      <c r="M136" s="580"/>
      <c r="N136" s="580"/>
    </row>
    <row r="138" spans="2:14" x14ac:dyDescent="0.25">
      <c r="C138" s="580" t="s">
        <v>661</v>
      </c>
      <c r="D138" s="580"/>
      <c r="E138" s="580"/>
      <c r="F138" s="580"/>
      <c r="G138" s="580"/>
      <c r="H138" s="580"/>
      <c r="I138" s="580"/>
      <c r="J138" s="580"/>
      <c r="K138" s="580"/>
      <c r="L138" s="580"/>
      <c r="M138" s="580"/>
      <c r="N138" s="580"/>
    </row>
    <row r="139" spans="2:14" x14ac:dyDescent="0.25">
      <c r="C139" s="580"/>
      <c r="D139" s="580"/>
      <c r="E139" s="580"/>
      <c r="F139" s="580"/>
      <c r="G139" s="580"/>
      <c r="H139" s="580"/>
      <c r="I139" s="580"/>
      <c r="J139" s="580"/>
      <c r="K139" s="580"/>
      <c r="L139" s="580"/>
      <c r="M139" s="580"/>
      <c r="N139" s="580"/>
    </row>
    <row r="140" spans="2:14" ht="30.75" customHeight="1" x14ac:dyDescent="0.25">
      <c r="C140" s="580"/>
      <c r="D140" s="580"/>
      <c r="E140" s="580"/>
      <c r="F140" s="580"/>
      <c r="G140" s="580"/>
      <c r="H140" s="580"/>
      <c r="I140" s="580"/>
      <c r="J140" s="580"/>
      <c r="K140" s="580"/>
      <c r="L140" s="580"/>
      <c r="M140" s="580"/>
      <c r="N140" s="580"/>
    </row>
    <row r="142" spans="2:14" x14ac:dyDescent="0.25">
      <c r="B142" s="113" t="s">
        <v>118</v>
      </c>
      <c r="C142" s="115" t="s">
        <v>117</v>
      </c>
    </row>
    <row r="143" spans="2:14" x14ac:dyDescent="0.25">
      <c r="C143" s="580" t="s">
        <v>614</v>
      </c>
      <c r="D143" s="580"/>
      <c r="E143" s="580"/>
      <c r="F143" s="580"/>
      <c r="G143" s="580"/>
      <c r="H143" s="580"/>
      <c r="I143" s="580"/>
      <c r="J143" s="580"/>
      <c r="K143" s="580"/>
      <c r="L143" s="580"/>
      <c r="M143" s="580"/>
      <c r="N143" s="580"/>
    </row>
    <row r="144" spans="2:14" x14ac:dyDescent="0.25">
      <c r="C144" s="580"/>
      <c r="D144" s="580"/>
      <c r="E144" s="580"/>
      <c r="F144" s="580"/>
      <c r="G144" s="580"/>
      <c r="H144" s="580"/>
      <c r="I144" s="580"/>
      <c r="J144" s="580"/>
      <c r="K144" s="580"/>
      <c r="L144" s="580"/>
      <c r="M144" s="580"/>
      <c r="N144" s="580"/>
    </row>
    <row r="145" spans="3:14" x14ac:dyDescent="0.25">
      <c r="C145" s="580"/>
      <c r="D145" s="580"/>
      <c r="E145" s="580"/>
      <c r="F145" s="580"/>
      <c r="G145" s="580"/>
      <c r="H145" s="580"/>
      <c r="I145" s="580"/>
      <c r="J145" s="580"/>
      <c r="K145" s="580"/>
      <c r="L145" s="580"/>
      <c r="M145" s="580"/>
      <c r="N145" s="580"/>
    </row>
    <row r="146" spans="3:14" x14ac:dyDescent="0.25">
      <c r="C146" s="580"/>
      <c r="D146" s="580"/>
      <c r="E146" s="580"/>
      <c r="F146" s="580"/>
      <c r="G146" s="580"/>
      <c r="H146" s="580"/>
      <c r="I146" s="580"/>
      <c r="J146" s="580"/>
      <c r="K146" s="580"/>
      <c r="L146" s="580"/>
      <c r="M146" s="580"/>
      <c r="N146" s="580"/>
    </row>
    <row r="147" spans="3:14" x14ac:dyDescent="0.25">
      <c r="C147" s="580"/>
      <c r="D147" s="580"/>
      <c r="E147" s="580"/>
      <c r="F147" s="580"/>
      <c r="G147" s="580"/>
      <c r="H147" s="580"/>
      <c r="I147" s="580"/>
      <c r="J147" s="580"/>
      <c r="K147" s="580"/>
      <c r="L147" s="580"/>
      <c r="M147" s="580"/>
      <c r="N147" s="580"/>
    </row>
    <row r="148" spans="3:14" x14ac:dyDescent="0.25">
      <c r="C148" s="580"/>
      <c r="D148" s="580"/>
      <c r="E148" s="580"/>
      <c r="F148" s="580"/>
      <c r="G148" s="580"/>
      <c r="H148" s="580"/>
      <c r="I148" s="580"/>
      <c r="J148" s="580"/>
      <c r="K148" s="580"/>
      <c r="L148" s="580"/>
      <c r="M148" s="580"/>
      <c r="N148" s="580"/>
    </row>
    <row r="149" spans="3:14" x14ac:dyDescent="0.25">
      <c r="C149" s="580"/>
      <c r="D149" s="580"/>
      <c r="E149" s="580"/>
      <c r="F149" s="580"/>
      <c r="G149" s="580"/>
      <c r="H149" s="580"/>
      <c r="I149" s="580"/>
      <c r="J149" s="580"/>
      <c r="K149" s="580"/>
      <c r="L149" s="580"/>
      <c r="M149" s="580"/>
      <c r="N149" s="580"/>
    </row>
    <row r="150" spans="3:14" ht="16.5" customHeight="1" x14ac:dyDescent="0.25">
      <c r="C150" s="580"/>
      <c r="D150" s="580"/>
      <c r="E150" s="580"/>
      <c r="F150" s="580"/>
      <c r="G150" s="580"/>
      <c r="H150" s="580"/>
      <c r="I150" s="580"/>
      <c r="J150" s="580"/>
      <c r="K150" s="580"/>
      <c r="L150" s="580"/>
      <c r="M150" s="580"/>
      <c r="N150" s="580"/>
    </row>
    <row r="151" spans="3:14" ht="18" customHeight="1" x14ac:dyDescent="0.25">
      <c r="C151" s="580"/>
      <c r="D151" s="580"/>
      <c r="E151" s="580"/>
      <c r="F151" s="580"/>
      <c r="G151" s="580"/>
      <c r="H151" s="580"/>
      <c r="I151" s="580"/>
      <c r="J151" s="580"/>
      <c r="K151" s="580"/>
      <c r="L151" s="580"/>
      <c r="M151" s="580"/>
      <c r="N151" s="580"/>
    </row>
    <row r="152" spans="3:14" x14ac:dyDescent="0.25">
      <c r="C152" s="580"/>
      <c r="D152" s="580"/>
      <c r="E152" s="580"/>
      <c r="F152" s="580"/>
      <c r="G152" s="580"/>
      <c r="H152" s="580"/>
      <c r="I152" s="580"/>
      <c r="J152" s="580"/>
      <c r="K152" s="580"/>
      <c r="L152" s="580"/>
      <c r="M152" s="580"/>
      <c r="N152" s="580"/>
    </row>
    <row r="153" spans="3:14" x14ac:dyDescent="0.25">
      <c r="C153" s="580"/>
      <c r="D153" s="580"/>
      <c r="E153" s="580"/>
      <c r="F153" s="580"/>
      <c r="G153" s="580"/>
      <c r="H153" s="580"/>
      <c r="I153" s="580"/>
      <c r="J153" s="580"/>
      <c r="K153" s="580"/>
      <c r="L153" s="580"/>
      <c r="M153" s="580"/>
      <c r="N153" s="580"/>
    </row>
    <row r="154" spans="3:14" x14ac:dyDescent="0.25">
      <c r="C154" s="580"/>
      <c r="D154" s="580"/>
      <c r="E154" s="580"/>
      <c r="F154" s="580"/>
      <c r="G154" s="580"/>
      <c r="H154" s="580"/>
      <c r="I154" s="580"/>
      <c r="J154" s="580"/>
      <c r="K154" s="580"/>
      <c r="L154" s="580"/>
      <c r="M154" s="580"/>
      <c r="N154" s="580"/>
    </row>
    <row r="155" spans="3:14" x14ac:dyDescent="0.25">
      <c r="C155" s="580"/>
      <c r="D155" s="580"/>
      <c r="E155" s="580"/>
      <c r="F155" s="580"/>
      <c r="G155" s="580"/>
      <c r="H155" s="580"/>
      <c r="I155" s="580"/>
      <c r="J155" s="580"/>
      <c r="K155" s="580"/>
      <c r="L155" s="580"/>
      <c r="M155" s="580"/>
      <c r="N155" s="580"/>
    </row>
    <row r="156" spans="3:14" x14ac:dyDescent="0.25">
      <c r="C156" s="580"/>
      <c r="D156" s="580"/>
      <c r="E156" s="580"/>
      <c r="F156" s="580"/>
      <c r="G156" s="580"/>
      <c r="H156" s="580"/>
      <c r="I156" s="580"/>
      <c r="J156" s="580"/>
      <c r="K156" s="580"/>
      <c r="L156" s="580"/>
      <c r="M156" s="580"/>
      <c r="N156" s="580"/>
    </row>
    <row r="157" spans="3:14" x14ac:dyDescent="0.25">
      <c r="C157" s="580"/>
      <c r="D157" s="580"/>
      <c r="E157" s="580"/>
      <c r="F157" s="580"/>
      <c r="G157" s="580"/>
      <c r="H157" s="580"/>
      <c r="I157" s="580"/>
      <c r="J157" s="580"/>
      <c r="K157" s="580"/>
      <c r="L157" s="580"/>
      <c r="M157" s="580"/>
      <c r="N157" s="580"/>
    </row>
    <row r="158" spans="3:14" x14ac:dyDescent="0.25">
      <c r="C158" s="580"/>
      <c r="D158" s="580"/>
      <c r="E158" s="580"/>
      <c r="F158" s="580"/>
      <c r="G158" s="580"/>
      <c r="H158" s="580"/>
      <c r="I158" s="580"/>
      <c r="J158" s="580"/>
      <c r="K158" s="580"/>
      <c r="L158" s="580"/>
      <c r="M158" s="580"/>
      <c r="N158" s="580"/>
    </row>
    <row r="159" spans="3:14" x14ac:dyDescent="0.25">
      <c r="C159" s="580"/>
      <c r="D159" s="580"/>
      <c r="E159" s="580"/>
      <c r="F159" s="580"/>
      <c r="G159" s="580"/>
      <c r="H159" s="580"/>
      <c r="I159" s="580"/>
      <c r="J159" s="580"/>
      <c r="K159" s="580"/>
      <c r="L159" s="580"/>
      <c r="M159" s="580"/>
      <c r="N159" s="580"/>
    </row>
    <row r="160" spans="3:14" x14ac:dyDescent="0.25">
      <c r="C160" s="580"/>
      <c r="D160" s="580"/>
      <c r="E160" s="580"/>
      <c r="F160" s="580"/>
      <c r="G160" s="580"/>
      <c r="H160" s="580"/>
      <c r="I160" s="580"/>
      <c r="J160" s="580"/>
      <c r="K160" s="580"/>
      <c r="L160" s="580"/>
      <c r="M160" s="580"/>
      <c r="N160" s="580"/>
    </row>
    <row r="161" spans="3:14" ht="12.75" customHeight="1" x14ac:dyDescent="0.25">
      <c r="C161" s="580"/>
      <c r="D161" s="580"/>
      <c r="E161" s="580"/>
      <c r="F161" s="580"/>
      <c r="G161" s="580"/>
      <c r="H161" s="580"/>
      <c r="I161" s="580"/>
      <c r="J161" s="580"/>
      <c r="K161" s="580"/>
      <c r="L161" s="580"/>
      <c r="M161" s="580"/>
      <c r="N161" s="580"/>
    </row>
    <row r="163" spans="3:14" x14ac:dyDescent="0.25">
      <c r="C163" s="115" t="s">
        <v>119</v>
      </c>
    </row>
    <row r="164" spans="3:14" ht="15" customHeight="1" x14ac:dyDescent="0.25">
      <c r="C164" s="580" t="s">
        <v>120</v>
      </c>
      <c r="D164" s="580"/>
      <c r="E164" s="580"/>
      <c r="F164" s="580"/>
      <c r="G164" s="580"/>
      <c r="H164" s="580"/>
      <c r="I164" s="580"/>
      <c r="J164" s="580"/>
      <c r="K164" s="580"/>
      <c r="L164" s="580"/>
      <c r="M164" s="580"/>
      <c r="N164" s="580"/>
    </row>
    <row r="165" spans="3:14" x14ac:dyDescent="0.25">
      <c r="C165" s="580"/>
      <c r="D165" s="580"/>
      <c r="E165" s="580"/>
      <c r="F165" s="580"/>
      <c r="G165" s="580"/>
      <c r="H165" s="580"/>
      <c r="I165" s="580"/>
      <c r="J165" s="580"/>
      <c r="K165" s="580"/>
      <c r="L165" s="580"/>
      <c r="M165" s="580"/>
      <c r="N165" s="580"/>
    </row>
    <row r="167" spans="3:14" x14ac:dyDescent="0.25">
      <c r="C167" s="115" t="s">
        <v>121</v>
      </c>
    </row>
    <row r="168" spans="3:14" ht="165.75" customHeight="1" x14ac:dyDescent="0.25">
      <c r="C168" s="580" t="s">
        <v>662</v>
      </c>
      <c r="D168" s="580"/>
      <c r="E168" s="580"/>
      <c r="F168" s="580"/>
      <c r="G168" s="580"/>
      <c r="H168" s="580"/>
      <c r="I168" s="580"/>
      <c r="J168" s="580"/>
      <c r="K168" s="580"/>
      <c r="L168" s="580"/>
      <c r="M168" s="580"/>
      <c r="N168" s="580"/>
    </row>
    <row r="169" spans="3:14" x14ac:dyDescent="0.25">
      <c r="C169" s="116"/>
      <c r="D169" s="116"/>
      <c r="E169" s="116"/>
      <c r="F169" s="116"/>
      <c r="G169" s="116"/>
      <c r="H169" s="116"/>
      <c r="I169" s="116"/>
      <c r="J169" s="116"/>
      <c r="K169" s="116"/>
      <c r="L169" s="116"/>
      <c r="M169" s="116"/>
      <c r="N169" s="116"/>
    </row>
    <row r="170" spans="3:14" x14ac:dyDescent="0.25">
      <c r="C170" s="115" t="s">
        <v>122</v>
      </c>
      <c r="D170" s="116"/>
      <c r="E170" s="116"/>
      <c r="F170" s="116"/>
      <c r="G170" s="116"/>
      <c r="H170" s="116"/>
      <c r="I170" s="116"/>
      <c r="J170" s="116"/>
      <c r="K170" s="116"/>
      <c r="L170" s="116"/>
      <c r="M170" s="116"/>
      <c r="N170" s="116"/>
    </row>
    <row r="171" spans="3:14" x14ac:dyDescent="0.25">
      <c r="C171" s="580" t="s">
        <v>123</v>
      </c>
      <c r="D171" s="580"/>
      <c r="E171" s="580"/>
      <c r="F171" s="580"/>
      <c r="G171" s="580"/>
      <c r="H171" s="580"/>
      <c r="I171" s="580"/>
      <c r="J171" s="580"/>
      <c r="K171" s="580"/>
      <c r="L171" s="580"/>
      <c r="M171" s="580"/>
      <c r="N171" s="580"/>
    </row>
    <row r="172" spans="3:14" x14ac:dyDescent="0.25">
      <c r="C172" s="580"/>
      <c r="D172" s="580"/>
      <c r="E172" s="580"/>
      <c r="F172" s="580"/>
      <c r="G172" s="580"/>
      <c r="H172" s="580"/>
      <c r="I172" s="580"/>
      <c r="J172" s="580"/>
      <c r="K172" s="580"/>
      <c r="L172" s="580"/>
      <c r="M172" s="580"/>
      <c r="N172" s="580"/>
    </row>
    <row r="173" spans="3:14" ht="25.5" customHeight="1" x14ac:dyDescent="0.25">
      <c r="C173" s="580"/>
      <c r="D173" s="580"/>
      <c r="E173" s="580"/>
      <c r="F173" s="580"/>
      <c r="G173" s="580"/>
      <c r="H173" s="580"/>
      <c r="I173" s="580"/>
      <c r="J173" s="580"/>
      <c r="K173" s="580"/>
      <c r="L173" s="580"/>
      <c r="M173" s="580"/>
      <c r="N173" s="580"/>
    </row>
    <row r="174" spans="3:14" ht="21.75" customHeight="1" x14ac:dyDescent="0.25">
      <c r="C174" s="580"/>
      <c r="D174" s="580"/>
      <c r="E174" s="580"/>
      <c r="F174" s="580"/>
      <c r="G174" s="580"/>
      <c r="H174" s="580"/>
      <c r="I174" s="580"/>
      <c r="J174" s="580"/>
      <c r="K174" s="580"/>
      <c r="L174" s="580"/>
      <c r="M174" s="580"/>
      <c r="N174" s="580"/>
    </row>
    <row r="175" spans="3:14" ht="25.15" customHeight="1" x14ac:dyDescent="0.25">
      <c r="C175" s="580"/>
      <c r="D175" s="580"/>
      <c r="E175" s="580"/>
      <c r="F175" s="580"/>
      <c r="G175" s="580"/>
      <c r="H175" s="580"/>
      <c r="I175" s="580"/>
      <c r="J175" s="580"/>
      <c r="K175" s="580"/>
      <c r="L175" s="580"/>
      <c r="M175" s="580"/>
      <c r="N175" s="580"/>
    </row>
    <row r="177" spans="2:14" ht="91.5" customHeight="1" x14ac:dyDescent="0.25">
      <c r="C177" s="580" t="s">
        <v>663</v>
      </c>
      <c r="D177" s="580"/>
      <c r="E177" s="580"/>
      <c r="F177" s="580"/>
      <c r="G177" s="580"/>
      <c r="H177" s="580"/>
      <c r="I177" s="580"/>
      <c r="J177" s="580"/>
      <c r="K177" s="580"/>
      <c r="L177" s="580"/>
      <c r="M177" s="580"/>
      <c r="N177" s="580"/>
    </row>
    <row r="179" spans="2:14" x14ac:dyDescent="0.25">
      <c r="C179" s="115" t="s">
        <v>124</v>
      </c>
    </row>
    <row r="180" spans="2:14" x14ac:dyDescent="0.25">
      <c r="C180" s="587" t="s">
        <v>125</v>
      </c>
      <c r="D180" s="587"/>
      <c r="E180" s="587"/>
      <c r="F180" s="587"/>
      <c r="G180" s="587"/>
      <c r="H180" s="587"/>
      <c r="I180" s="586" t="s">
        <v>129</v>
      </c>
      <c r="J180" s="586"/>
      <c r="K180" s="586"/>
      <c r="L180" s="586"/>
      <c r="M180" s="586"/>
      <c r="N180" s="586"/>
    </row>
    <row r="181" spans="2:14" x14ac:dyDescent="0.25">
      <c r="C181" s="583" t="s">
        <v>126</v>
      </c>
      <c r="D181" s="583"/>
      <c r="E181" s="583"/>
      <c r="F181" s="583"/>
      <c r="G181" s="583"/>
      <c r="H181" s="583"/>
      <c r="I181" s="584" t="s">
        <v>131</v>
      </c>
      <c r="J181" s="585"/>
      <c r="K181" s="585"/>
      <c r="L181" s="585"/>
      <c r="M181" s="585"/>
      <c r="N181" s="585"/>
    </row>
    <row r="182" spans="2:14" x14ac:dyDescent="0.25">
      <c r="C182" s="583" t="s">
        <v>127</v>
      </c>
      <c r="D182" s="583"/>
      <c r="E182" s="583"/>
      <c r="F182" s="583"/>
      <c r="G182" s="583"/>
      <c r="H182" s="583"/>
      <c r="I182" s="585"/>
      <c r="J182" s="585"/>
      <c r="K182" s="585"/>
      <c r="L182" s="585"/>
      <c r="M182" s="585"/>
      <c r="N182" s="585"/>
    </row>
    <row r="183" spans="2:14" x14ac:dyDescent="0.25">
      <c r="C183" s="582" t="s">
        <v>128</v>
      </c>
      <c r="D183" s="583"/>
      <c r="E183" s="583"/>
      <c r="F183" s="583"/>
      <c r="G183" s="583"/>
      <c r="H183" s="583"/>
      <c r="I183" s="584" t="s">
        <v>130</v>
      </c>
      <c r="J183" s="585"/>
      <c r="K183" s="585"/>
      <c r="L183" s="585"/>
      <c r="M183" s="585"/>
      <c r="N183" s="585"/>
    </row>
    <row r="184" spans="2:14" ht="7.5" customHeight="1" x14ac:dyDescent="0.25"/>
    <row r="185" spans="2:14" ht="48" customHeight="1" x14ac:dyDescent="0.25">
      <c r="C185" s="580" t="s">
        <v>132</v>
      </c>
      <c r="D185" s="580"/>
      <c r="E185" s="580"/>
      <c r="F185" s="580"/>
      <c r="G185" s="580"/>
      <c r="H185" s="580"/>
      <c r="I185" s="580"/>
      <c r="J185" s="580"/>
      <c r="K185" s="580"/>
      <c r="L185" s="580"/>
      <c r="M185" s="580"/>
      <c r="N185" s="580"/>
    </row>
    <row r="187" spans="2:14" x14ac:dyDescent="0.25">
      <c r="B187" s="118" t="s">
        <v>133</v>
      </c>
      <c r="C187" s="115" t="s">
        <v>134</v>
      </c>
    </row>
    <row r="188" spans="2:14" ht="31.5" customHeight="1" x14ac:dyDescent="0.25">
      <c r="C188" s="580" t="s">
        <v>135</v>
      </c>
      <c r="D188" s="580"/>
      <c r="E188" s="580"/>
      <c r="F188" s="580"/>
      <c r="G188" s="580"/>
      <c r="H188" s="580"/>
      <c r="I188" s="580"/>
      <c r="J188" s="580"/>
      <c r="K188" s="580"/>
      <c r="L188" s="580"/>
      <c r="M188" s="580"/>
      <c r="N188" s="580"/>
    </row>
    <row r="190" spans="2:14" x14ac:dyDescent="0.25">
      <c r="C190" s="580" t="s">
        <v>664</v>
      </c>
      <c r="D190" s="580"/>
      <c r="E190" s="580"/>
      <c r="F190" s="580"/>
      <c r="G190" s="580"/>
      <c r="H190" s="580"/>
      <c r="I190" s="580"/>
      <c r="J190" s="580"/>
      <c r="K190" s="580"/>
      <c r="L190" s="580"/>
      <c r="M190" s="580"/>
      <c r="N190" s="580"/>
    </row>
    <row r="191" spans="2:14" x14ac:dyDescent="0.25">
      <c r="C191" s="580"/>
      <c r="D191" s="580"/>
      <c r="E191" s="580"/>
      <c r="F191" s="580"/>
      <c r="G191" s="580"/>
      <c r="H191" s="580"/>
      <c r="I191" s="580"/>
      <c r="J191" s="580"/>
      <c r="K191" s="580"/>
      <c r="L191" s="580"/>
      <c r="M191" s="580"/>
      <c r="N191" s="580"/>
    </row>
    <row r="192" spans="2:14" ht="17.25" customHeight="1" x14ac:dyDescent="0.25">
      <c r="C192" s="580"/>
      <c r="D192" s="580"/>
      <c r="E192" s="580"/>
      <c r="F192" s="580"/>
      <c r="G192" s="580"/>
      <c r="H192" s="580"/>
      <c r="I192" s="580"/>
      <c r="J192" s="580"/>
      <c r="K192" s="580"/>
      <c r="L192" s="580"/>
      <c r="M192" s="580"/>
      <c r="N192" s="580"/>
    </row>
    <row r="193" spans="2:14" ht="45.75" customHeight="1" x14ac:dyDescent="0.25">
      <c r="C193" s="580"/>
      <c r="D193" s="580"/>
      <c r="E193" s="580"/>
      <c r="F193" s="580"/>
      <c r="G193" s="580"/>
      <c r="H193" s="580"/>
      <c r="I193" s="580"/>
      <c r="J193" s="580"/>
      <c r="K193" s="580"/>
      <c r="L193" s="580"/>
      <c r="M193" s="580"/>
      <c r="N193" s="580"/>
    </row>
    <row r="195" spans="2:14" x14ac:dyDescent="0.25">
      <c r="C195" s="580" t="s">
        <v>665</v>
      </c>
      <c r="D195" s="580"/>
      <c r="E195" s="580"/>
      <c r="F195" s="580"/>
      <c r="G195" s="580"/>
      <c r="H195" s="580"/>
      <c r="I195" s="580"/>
      <c r="J195" s="580"/>
      <c r="K195" s="580"/>
      <c r="L195" s="580"/>
      <c r="M195" s="580"/>
      <c r="N195" s="580"/>
    </row>
    <row r="196" spans="2:14" ht="30.75" customHeight="1" x14ac:dyDescent="0.25">
      <c r="C196" s="580"/>
      <c r="D196" s="580"/>
      <c r="E196" s="580"/>
      <c r="F196" s="580"/>
      <c r="G196" s="580"/>
      <c r="H196" s="580"/>
      <c r="I196" s="580"/>
      <c r="J196" s="580"/>
      <c r="K196" s="580"/>
      <c r="L196" s="580"/>
      <c r="M196" s="580"/>
      <c r="N196" s="580"/>
    </row>
    <row r="198" spans="2:14" x14ac:dyDescent="0.25">
      <c r="C198" s="580" t="s">
        <v>666</v>
      </c>
      <c r="D198" s="580"/>
      <c r="E198" s="580"/>
      <c r="F198" s="580"/>
      <c r="G198" s="580"/>
      <c r="H198" s="580"/>
      <c r="I198" s="580"/>
      <c r="J198" s="580"/>
      <c r="K198" s="580"/>
      <c r="L198" s="580"/>
      <c r="M198" s="580"/>
      <c r="N198" s="580"/>
    </row>
    <row r="199" spans="2:14" ht="13.5" customHeight="1" x14ac:dyDescent="0.25">
      <c r="C199" s="580"/>
      <c r="D199" s="580"/>
      <c r="E199" s="580"/>
      <c r="F199" s="580"/>
      <c r="G199" s="580"/>
      <c r="H199" s="580"/>
      <c r="I199" s="580"/>
      <c r="J199" s="580"/>
      <c r="K199" s="580"/>
      <c r="L199" s="580"/>
      <c r="M199" s="580"/>
      <c r="N199" s="580"/>
    </row>
    <row r="200" spans="2:14" ht="33" customHeight="1" x14ac:dyDescent="0.25">
      <c r="C200" s="580"/>
      <c r="D200" s="580"/>
      <c r="E200" s="580"/>
      <c r="F200" s="580"/>
      <c r="G200" s="580"/>
      <c r="H200" s="580"/>
      <c r="I200" s="580"/>
      <c r="J200" s="580"/>
      <c r="K200" s="580"/>
      <c r="L200" s="580"/>
      <c r="M200" s="580"/>
      <c r="N200" s="580"/>
    </row>
    <row r="202" spans="2:14" x14ac:dyDescent="0.25">
      <c r="C202" s="580" t="s">
        <v>667</v>
      </c>
      <c r="D202" s="580"/>
      <c r="E202" s="580"/>
      <c r="F202" s="580"/>
      <c r="G202" s="580"/>
      <c r="H202" s="580"/>
      <c r="I202" s="580"/>
      <c r="J202" s="580"/>
      <c r="K202" s="580"/>
      <c r="L202" s="580"/>
      <c r="M202" s="580"/>
      <c r="N202" s="580"/>
    </row>
    <row r="203" spans="2:14" x14ac:dyDescent="0.25">
      <c r="C203" s="580"/>
      <c r="D203" s="580"/>
      <c r="E203" s="580"/>
      <c r="F203" s="580"/>
      <c r="G203" s="580"/>
      <c r="H203" s="580"/>
      <c r="I203" s="580"/>
      <c r="J203" s="580"/>
      <c r="K203" s="580"/>
      <c r="L203" s="580"/>
      <c r="M203" s="580"/>
      <c r="N203" s="580"/>
    </row>
    <row r="204" spans="2:14" ht="33" customHeight="1" x14ac:dyDescent="0.25">
      <c r="C204" s="580"/>
      <c r="D204" s="580"/>
      <c r="E204" s="580"/>
      <c r="F204" s="580"/>
      <c r="G204" s="580"/>
      <c r="H204" s="580"/>
      <c r="I204" s="580"/>
      <c r="J204" s="580"/>
      <c r="K204" s="580"/>
      <c r="L204" s="580"/>
      <c r="M204" s="580"/>
      <c r="N204" s="580"/>
    </row>
    <row r="206" spans="2:14" ht="92.25" customHeight="1" x14ac:dyDescent="0.25">
      <c r="C206" s="580" t="s">
        <v>668</v>
      </c>
      <c r="D206" s="580"/>
      <c r="E206" s="580"/>
      <c r="F206" s="580"/>
      <c r="G206" s="580"/>
      <c r="H206" s="580"/>
      <c r="I206" s="580"/>
      <c r="J206" s="580"/>
      <c r="K206" s="580"/>
      <c r="L206" s="580"/>
      <c r="M206" s="580"/>
      <c r="N206" s="580"/>
    </row>
    <row r="208" spans="2:14" x14ac:dyDescent="0.25">
      <c r="B208" s="118" t="s">
        <v>136</v>
      </c>
      <c r="C208" s="115" t="s">
        <v>137</v>
      </c>
    </row>
    <row r="209" spans="2:14" x14ac:dyDescent="0.25">
      <c r="C209" s="580" t="s">
        <v>138</v>
      </c>
      <c r="D209" s="580"/>
      <c r="E209" s="580"/>
      <c r="F209" s="580"/>
      <c r="G209" s="580"/>
      <c r="H209" s="580"/>
      <c r="I209" s="580"/>
      <c r="J209" s="580"/>
      <c r="K209" s="580"/>
      <c r="L209" s="580"/>
      <c r="M209" s="580"/>
      <c r="N209" s="580"/>
    </row>
    <row r="210" spans="2:14" x14ac:dyDescent="0.25">
      <c r="C210" s="580"/>
      <c r="D210" s="580"/>
      <c r="E210" s="580"/>
      <c r="F210" s="580"/>
      <c r="G210" s="580"/>
      <c r="H210" s="580"/>
      <c r="I210" s="580"/>
      <c r="J210" s="580"/>
      <c r="K210" s="580"/>
      <c r="L210" s="580"/>
      <c r="M210" s="580"/>
      <c r="N210" s="580"/>
    </row>
    <row r="211" spans="2:14" x14ac:dyDescent="0.25">
      <c r="C211" s="580"/>
      <c r="D211" s="580"/>
      <c r="E211" s="580"/>
      <c r="F211" s="580"/>
      <c r="G211" s="580"/>
      <c r="H211" s="580"/>
      <c r="I211" s="580"/>
      <c r="J211" s="580"/>
      <c r="K211" s="580"/>
      <c r="L211" s="580"/>
      <c r="M211" s="580"/>
      <c r="N211" s="580"/>
    </row>
    <row r="213" spans="2:14" x14ac:dyDescent="0.25">
      <c r="B213" s="118" t="s">
        <v>142</v>
      </c>
      <c r="C213" s="115" t="s">
        <v>139</v>
      </c>
    </row>
    <row r="214" spans="2:14" x14ac:dyDescent="0.25">
      <c r="C214" s="580" t="s">
        <v>669</v>
      </c>
      <c r="D214" s="580"/>
      <c r="E214" s="580"/>
      <c r="F214" s="580"/>
      <c r="G214" s="580"/>
      <c r="H214" s="580"/>
      <c r="I214" s="580"/>
      <c r="J214" s="580"/>
      <c r="K214" s="580"/>
      <c r="L214" s="580"/>
      <c r="M214" s="580"/>
      <c r="N214" s="580"/>
    </row>
    <row r="215" spans="2:14" x14ac:dyDescent="0.25">
      <c r="C215" s="580"/>
      <c r="D215" s="580"/>
      <c r="E215" s="580"/>
      <c r="F215" s="580"/>
      <c r="G215" s="580"/>
      <c r="H215" s="580"/>
      <c r="I215" s="580"/>
      <c r="J215" s="580"/>
      <c r="K215" s="580"/>
      <c r="L215" s="580"/>
      <c r="M215" s="580"/>
      <c r="N215" s="580"/>
    </row>
    <row r="216" spans="2:14" ht="30.75" customHeight="1" x14ac:dyDescent="0.25">
      <c r="C216" s="580"/>
      <c r="D216" s="580"/>
      <c r="E216" s="580"/>
      <c r="F216" s="580"/>
      <c r="G216" s="580"/>
      <c r="H216" s="580"/>
      <c r="I216" s="580"/>
      <c r="J216" s="580"/>
      <c r="K216" s="580"/>
      <c r="L216" s="580"/>
      <c r="M216" s="580"/>
      <c r="N216" s="580"/>
    </row>
    <row r="217" spans="2:14" ht="30" customHeight="1" x14ac:dyDescent="0.25">
      <c r="C217" s="580"/>
      <c r="D217" s="580"/>
      <c r="E217" s="580"/>
      <c r="F217" s="580"/>
      <c r="G217" s="580"/>
      <c r="H217" s="580"/>
      <c r="I217" s="580"/>
      <c r="J217" s="580"/>
      <c r="K217" s="580"/>
      <c r="L217" s="580"/>
      <c r="M217" s="580"/>
      <c r="N217" s="580"/>
    </row>
    <row r="218" spans="2:14" x14ac:dyDescent="0.25">
      <c r="C218" s="116"/>
      <c r="D218" s="116"/>
      <c r="E218" s="116"/>
      <c r="F218" s="116"/>
      <c r="G218" s="116"/>
      <c r="H218" s="116"/>
      <c r="I218" s="116"/>
      <c r="J218" s="116"/>
      <c r="K218" s="116"/>
      <c r="L218" s="116"/>
      <c r="M218" s="116"/>
      <c r="N218" s="116"/>
    </row>
    <row r="219" spans="2:14" ht="100.5" customHeight="1" x14ac:dyDescent="0.25">
      <c r="B219" s="115"/>
      <c r="C219" s="580" t="s">
        <v>670</v>
      </c>
      <c r="D219" s="580"/>
      <c r="E219" s="580"/>
      <c r="F219" s="580"/>
      <c r="G219" s="580"/>
      <c r="H219" s="580"/>
      <c r="I219" s="580"/>
      <c r="J219" s="580"/>
      <c r="K219" s="580"/>
      <c r="L219" s="580"/>
      <c r="M219" s="580"/>
      <c r="N219" s="580"/>
    </row>
    <row r="220" spans="2:14" x14ac:dyDescent="0.25">
      <c r="C220" s="116"/>
      <c r="D220" s="116"/>
      <c r="E220" s="116"/>
      <c r="F220" s="116"/>
      <c r="G220" s="116"/>
      <c r="H220" s="116"/>
      <c r="I220" s="116"/>
      <c r="J220" s="116"/>
      <c r="K220" s="116"/>
      <c r="L220" s="116"/>
      <c r="M220" s="116"/>
      <c r="N220" s="116"/>
    </row>
    <row r="221" spans="2:14" x14ac:dyDescent="0.25">
      <c r="B221" s="115"/>
      <c r="C221" s="118" t="s">
        <v>143</v>
      </c>
    </row>
    <row r="222" spans="2:14" x14ac:dyDescent="0.25">
      <c r="C222" s="580" t="s">
        <v>157</v>
      </c>
      <c r="D222" s="580"/>
      <c r="E222" s="580"/>
      <c r="F222" s="580"/>
      <c r="G222" s="580"/>
      <c r="H222" s="580"/>
      <c r="I222" s="580"/>
      <c r="J222" s="580"/>
      <c r="K222" s="580"/>
      <c r="L222" s="580"/>
      <c r="M222" s="580"/>
      <c r="N222" s="580"/>
    </row>
    <row r="223" spans="2:14" x14ac:dyDescent="0.25">
      <c r="C223" s="580"/>
      <c r="D223" s="580"/>
      <c r="E223" s="580"/>
      <c r="F223" s="580"/>
      <c r="G223" s="580"/>
      <c r="H223" s="580"/>
      <c r="I223" s="580"/>
      <c r="J223" s="580"/>
      <c r="K223" s="580"/>
      <c r="L223" s="580"/>
      <c r="M223" s="580"/>
      <c r="N223" s="580"/>
    </row>
    <row r="224" spans="2:14" x14ac:dyDescent="0.25">
      <c r="C224" s="580" t="s">
        <v>158</v>
      </c>
      <c r="D224" s="580"/>
      <c r="E224" s="580"/>
      <c r="F224" s="580"/>
      <c r="G224" s="580"/>
      <c r="H224" s="580"/>
      <c r="I224" s="580"/>
      <c r="J224" s="580"/>
      <c r="K224" s="580"/>
      <c r="L224" s="580"/>
      <c r="M224" s="580"/>
      <c r="N224" s="580"/>
    </row>
    <row r="225" spans="3:14" x14ac:dyDescent="0.25">
      <c r="C225" s="580"/>
      <c r="D225" s="580"/>
      <c r="E225" s="580"/>
      <c r="F225" s="580"/>
      <c r="G225" s="580"/>
      <c r="H225" s="580"/>
      <c r="I225" s="580"/>
      <c r="J225" s="580"/>
      <c r="K225" s="580"/>
      <c r="L225" s="580"/>
      <c r="M225" s="580"/>
      <c r="N225" s="580"/>
    </row>
    <row r="226" spans="3:14" x14ac:dyDescent="0.25">
      <c r="C226" s="580"/>
      <c r="D226" s="580"/>
      <c r="E226" s="580"/>
      <c r="F226" s="580"/>
      <c r="G226" s="580"/>
      <c r="H226" s="580"/>
      <c r="I226" s="580"/>
      <c r="J226" s="580"/>
      <c r="K226" s="580"/>
      <c r="L226" s="580"/>
      <c r="M226" s="580"/>
      <c r="N226" s="580"/>
    </row>
    <row r="227" spans="3:14" x14ac:dyDescent="0.25">
      <c r="C227" s="580"/>
      <c r="D227" s="580"/>
      <c r="E227" s="580"/>
      <c r="F227" s="580"/>
      <c r="G227" s="580"/>
      <c r="H227" s="580"/>
      <c r="I227" s="580"/>
      <c r="J227" s="580"/>
      <c r="K227" s="580"/>
      <c r="L227" s="580"/>
      <c r="M227" s="580"/>
      <c r="N227" s="580"/>
    </row>
    <row r="228" spans="3:14" x14ac:dyDescent="0.25">
      <c r="C228" s="580"/>
      <c r="D228" s="580"/>
      <c r="E228" s="580"/>
      <c r="F228" s="580"/>
      <c r="G228" s="580"/>
      <c r="H228" s="580"/>
      <c r="I228" s="580"/>
      <c r="J228" s="580"/>
      <c r="K228" s="580"/>
      <c r="L228" s="580"/>
      <c r="M228" s="580"/>
      <c r="N228" s="580"/>
    </row>
    <row r="229" spans="3:14" x14ac:dyDescent="0.25">
      <c r="C229" s="580"/>
      <c r="D229" s="580"/>
      <c r="E229" s="580"/>
      <c r="F229" s="580"/>
      <c r="G229" s="580"/>
      <c r="H229" s="580"/>
      <c r="I229" s="580"/>
      <c r="J229" s="580"/>
      <c r="K229" s="580"/>
      <c r="L229" s="580"/>
      <c r="M229" s="580"/>
      <c r="N229" s="580"/>
    </row>
    <row r="230" spans="3:14" x14ac:dyDescent="0.25">
      <c r="C230" s="580"/>
      <c r="D230" s="580"/>
      <c r="E230" s="580"/>
      <c r="F230" s="580"/>
      <c r="G230" s="580"/>
      <c r="H230" s="580"/>
      <c r="I230" s="580"/>
      <c r="J230" s="580"/>
      <c r="K230" s="580"/>
      <c r="L230" s="580"/>
      <c r="M230" s="580"/>
      <c r="N230" s="580"/>
    </row>
    <row r="231" spans="3:14" x14ac:dyDescent="0.25">
      <c r="C231" s="580"/>
      <c r="D231" s="580"/>
      <c r="E231" s="580"/>
      <c r="F231" s="580"/>
      <c r="G231" s="580"/>
      <c r="H231" s="580"/>
      <c r="I231" s="580"/>
      <c r="J231" s="580"/>
      <c r="K231" s="580"/>
      <c r="L231" s="580"/>
      <c r="M231" s="580"/>
      <c r="N231" s="580"/>
    </row>
    <row r="232" spans="3:14" x14ac:dyDescent="0.25">
      <c r="C232" s="580"/>
      <c r="D232" s="580"/>
      <c r="E232" s="580"/>
      <c r="F232" s="580"/>
      <c r="G232" s="580"/>
      <c r="H232" s="580"/>
      <c r="I232" s="580"/>
      <c r="J232" s="580"/>
      <c r="K232" s="580"/>
      <c r="L232" s="580"/>
      <c r="M232" s="580"/>
      <c r="N232" s="580"/>
    </row>
    <row r="233" spans="3:14" x14ac:dyDescent="0.25">
      <c r="C233" s="580"/>
      <c r="D233" s="580"/>
      <c r="E233" s="580"/>
      <c r="F233" s="580"/>
      <c r="G233" s="580"/>
      <c r="H233" s="580"/>
      <c r="I233" s="580"/>
      <c r="J233" s="580"/>
      <c r="K233" s="580"/>
      <c r="L233" s="580"/>
      <c r="M233" s="580"/>
      <c r="N233" s="580"/>
    </row>
    <row r="234" spans="3:14" x14ac:dyDescent="0.25">
      <c r="C234" s="580"/>
      <c r="D234" s="580"/>
      <c r="E234" s="580"/>
      <c r="F234" s="580"/>
      <c r="G234" s="580"/>
      <c r="H234" s="580"/>
      <c r="I234" s="580"/>
      <c r="J234" s="580"/>
      <c r="K234" s="580"/>
      <c r="L234" s="580"/>
      <c r="M234" s="580"/>
      <c r="N234" s="580"/>
    </row>
    <row r="235" spans="3:14" ht="47.25" customHeight="1" x14ac:dyDescent="0.25">
      <c r="C235" s="580"/>
      <c r="D235" s="580"/>
      <c r="E235" s="580"/>
      <c r="F235" s="580"/>
      <c r="G235" s="580"/>
      <c r="H235" s="580"/>
      <c r="I235" s="580"/>
      <c r="J235" s="580"/>
      <c r="K235" s="580"/>
      <c r="L235" s="580"/>
      <c r="M235" s="580"/>
      <c r="N235" s="580"/>
    </row>
    <row r="237" spans="3:14" x14ac:dyDescent="0.25">
      <c r="C237" s="580" t="s">
        <v>671</v>
      </c>
      <c r="D237" s="580"/>
      <c r="E237" s="580"/>
      <c r="F237" s="580"/>
      <c r="G237" s="580"/>
      <c r="H237" s="580"/>
      <c r="I237" s="580"/>
      <c r="J237" s="580"/>
      <c r="K237" s="580"/>
      <c r="L237" s="580"/>
      <c r="M237" s="580"/>
      <c r="N237" s="580"/>
    </row>
    <row r="238" spans="3:14" x14ac:dyDescent="0.25">
      <c r="C238" s="580"/>
      <c r="D238" s="580"/>
      <c r="E238" s="580"/>
      <c r="F238" s="580"/>
      <c r="G238" s="580"/>
      <c r="H238" s="580"/>
      <c r="I238" s="580"/>
      <c r="J238" s="580"/>
      <c r="K238" s="580"/>
      <c r="L238" s="580"/>
      <c r="M238" s="580"/>
      <c r="N238" s="580"/>
    </row>
    <row r="239" spans="3:14" x14ac:dyDescent="0.25">
      <c r="C239" s="580"/>
      <c r="D239" s="580"/>
      <c r="E239" s="580"/>
      <c r="F239" s="580"/>
      <c r="G239" s="580"/>
      <c r="H239" s="580"/>
      <c r="I239" s="580"/>
      <c r="J239" s="580"/>
      <c r="K239" s="580"/>
      <c r="L239" s="580"/>
      <c r="M239" s="580"/>
      <c r="N239" s="580"/>
    </row>
    <row r="240" spans="3:14" ht="36.75" customHeight="1" x14ac:dyDescent="0.25">
      <c r="C240" s="580"/>
      <c r="D240" s="580"/>
      <c r="E240" s="580"/>
      <c r="F240" s="580"/>
      <c r="G240" s="580"/>
      <c r="H240" s="580"/>
      <c r="I240" s="580"/>
      <c r="J240" s="580"/>
      <c r="K240" s="580"/>
      <c r="L240" s="580"/>
      <c r="M240" s="580"/>
      <c r="N240" s="580"/>
    </row>
    <row r="241" spans="2:14" ht="24.75" customHeight="1" x14ac:dyDescent="0.25">
      <c r="C241" s="580"/>
      <c r="D241" s="580"/>
      <c r="E241" s="580"/>
      <c r="F241" s="580"/>
      <c r="G241" s="580"/>
      <c r="H241" s="580"/>
      <c r="I241" s="580"/>
      <c r="J241" s="580"/>
      <c r="K241" s="580"/>
      <c r="L241" s="580"/>
      <c r="M241" s="580"/>
      <c r="N241" s="580"/>
    </row>
    <row r="243" spans="2:14" x14ac:dyDescent="0.25">
      <c r="B243" s="115" t="s">
        <v>140</v>
      </c>
      <c r="C243" s="115" t="s">
        <v>144</v>
      </c>
    </row>
    <row r="244" spans="2:14" x14ac:dyDescent="0.25">
      <c r="C244" s="115" t="s">
        <v>145</v>
      </c>
    </row>
    <row r="245" spans="2:14" x14ac:dyDescent="0.25">
      <c r="C245" s="580" t="s">
        <v>146</v>
      </c>
      <c r="D245" s="580"/>
      <c r="E245" s="580"/>
      <c r="F245" s="580"/>
      <c r="G245" s="580"/>
      <c r="H245" s="580"/>
      <c r="I245" s="580"/>
      <c r="J245" s="580"/>
      <c r="K245" s="580"/>
      <c r="L245" s="580"/>
      <c r="M245" s="580"/>
      <c r="N245" s="580"/>
    </row>
    <row r="246" spans="2:14" x14ac:dyDescent="0.25">
      <c r="C246" s="580"/>
      <c r="D246" s="580"/>
      <c r="E246" s="580"/>
      <c r="F246" s="580"/>
      <c r="G246" s="580"/>
      <c r="H246" s="580"/>
      <c r="I246" s="580"/>
      <c r="J246" s="580"/>
      <c r="K246" s="580"/>
      <c r="L246" s="580"/>
      <c r="M246" s="580"/>
      <c r="N246" s="580"/>
    </row>
    <row r="247" spans="2:14" x14ac:dyDescent="0.25">
      <c r="C247" s="580"/>
      <c r="D247" s="580"/>
      <c r="E247" s="580"/>
      <c r="F247" s="580"/>
      <c r="G247" s="580"/>
      <c r="H247" s="580"/>
      <c r="I247" s="580"/>
      <c r="J247" s="580"/>
      <c r="K247" s="580"/>
      <c r="L247" s="580"/>
      <c r="M247" s="580"/>
      <c r="N247" s="580"/>
    </row>
    <row r="248" spans="2:14" ht="61.5" customHeight="1" x14ac:dyDescent="0.25">
      <c r="C248" s="580"/>
      <c r="D248" s="580"/>
      <c r="E248" s="580"/>
      <c r="F248" s="580"/>
      <c r="G248" s="580"/>
      <c r="H248" s="580"/>
      <c r="I248" s="580"/>
      <c r="J248" s="580"/>
      <c r="K248" s="580"/>
      <c r="L248" s="580"/>
      <c r="M248" s="580"/>
      <c r="N248" s="580"/>
    </row>
    <row r="249" spans="2:14" x14ac:dyDescent="0.25">
      <c r="C249" s="113" t="s">
        <v>153</v>
      </c>
    </row>
    <row r="251" spans="2:14" x14ac:dyDescent="0.25">
      <c r="B251" s="115" t="s">
        <v>141</v>
      </c>
      <c r="C251" s="115" t="s">
        <v>147</v>
      </c>
    </row>
    <row r="252" spans="2:14" x14ac:dyDescent="0.25">
      <c r="C252" s="580" t="s">
        <v>148</v>
      </c>
      <c r="D252" s="580"/>
      <c r="E252" s="580"/>
      <c r="F252" s="580"/>
      <c r="G252" s="580"/>
      <c r="H252" s="580"/>
      <c r="I252" s="580"/>
      <c r="J252" s="580"/>
      <c r="K252" s="580"/>
      <c r="L252" s="580"/>
      <c r="M252" s="580"/>
      <c r="N252" s="580"/>
    </row>
    <row r="253" spans="2:14" x14ac:dyDescent="0.25">
      <c r="C253" s="580"/>
      <c r="D253" s="580"/>
      <c r="E253" s="580"/>
      <c r="F253" s="580"/>
      <c r="G253" s="580"/>
      <c r="H253" s="580"/>
      <c r="I253" s="580"/>
      <c r="J253" s="580"/>
      <c r="K253" s="580"/>
      <c r="L253" s="580"/>
      <c r="M253" s="580"/>
      <c r="N253" s="580"/>
    </row>
    <row r="254" spans="2:14" x14ac:dyDescent="0.25">
      <c r="C254" s="580"/>
      <c r="D254" s="580"/>
      <c r="E254" s="580"/>
      <c r="F254" s="580"/>
      <c r="G254" s="580"/>
      <c r="H254" s="580"/>
      <c r="I254" s="580"/>
      <c r="J254" s="580"/>
      <c r="K254" s="580"/>
      <c r="L254" s="580"/>
      <c r="M254" s="580"/>
      <c r="N254" s="580"/>
    </row>
    <row r="255" spans="2:14" ht="18" customHeight="1" x14ac:dyDescent="0.25">
      <c r="C255" s="580"/>
      <c r="D255" s="580"/>
      <c r="E255" s="580"/>
      <c r="F255" s="580"/>
      <c r="G255" s="580"/>
      <c r="H255" s="580"/>
      <c r="I255" s="580"/>
      <c r="J255" s="580"/>
      <c r="K255" s="580"/>
      <c r="L255" s="580"/>
      <c r="M255" s="580"/>
      <c r="N255" s="580"/>
    </row>
    <row r="257" spans="2:14" x14ac:dyDescent="0.25">
      <c r="B257" s="115" t="s">
        <v>150</v>
      </c>
      <c r="C257" s="115" t="s">
        <v>149</v>
      </c>
    </row>
    <row r="258" spans="2:14" ht="47.25" customHeight="1" x14ac:dyDescent="0.25">
      <c r="C258" s="580" t="s">
        <v>672</v>
      </c>
      <c r="D258" s="580"/>
      <c r="E258" s="580"/>
      <c r="F258" s="580"/>
      <c r="G258" s="580"/>
      <c r="H258" s="580"/>
      <c r="I258" s="580"/>
      <c r="J258" s="580"/>
      <c r="K258" s="580"/>
      <c r="L258" s="580"/>
      <c r="M258" s="580"/>
      <c r="N258" s="580"/>
    </row>
    <row r="259" spans="2:14" x14ac:dyDescent="0.25">
      <c r="C259" s="580" t="s">
        <v>673</v>
      </c>
      <c r="D259" s="580"/>
      <c r="E259" s="580"/>
      <c r="F259" s="580"/>
      <c r="G259" s="580"/>
      <c r="H259" s="580"/>
      <c r="I259" s="580"/>
      <c r="J259" s="580"/>
      <c r="K259" s="580"/>
      <c r="L259" s="580"/>
      <c r="M259" s="580"/>
      <c r="N259" s="580"/>
    </row>
    <row r="260" spans="2:14" x14ac:dyDescent="0.25">
      <c r="C260" s="580"/>
      <c r="D260" s="580"/>
      <c r="E260" s="580"/>
      <c r="F260" s="580"/>
      <c r="G260" s="580"/>
      <c r="H260" s="580"/>
      <c r="I260" s="580"/>
      <c r="J260" s="580"/>
      <c r="K260" s="580"/>
      <c r="L260" s="580"/>
      <c r="M260" s="580"/>
      <c r="N260" s="580"/>
    </row>
    <row r="261" spans="2:14" x14ac:dyDescent="0.25">
      <c r="C261" s="580"/>
      <c r="D261" s="580"/>
      <c r="E261" s="580"/>
      <c r="F261" s="580"/>
      <c r="G261" s="580"/>
      <c r="H261" s="580"/>
      <c r="I261" s="580"/>
      <c r="J261" s="580"/>
      <c r="K261" s="580"/>
      <c r="L261" s="580"/>
      <c r="M261" s="580"/>
      <c r="N261" s="580"/>
    </row>
    <row r="262" spans="2:14" ht="48" customHeight="1" x14ac:dyDescent="0.25">
      <c r="C262" s="580"/>
      <c r="D262" s="580"/>
      <c r="E262" s="580"/>
      <c r="F262" s="580"/>
      <c r="G262" s="580"/>
      <c r="H262" s="580"/>
      <c r="I262" s="580"/>
      <c r="J262" s="580"/>
      <c r="K262" s="580"/>
      <c r="L262" s="580"/>
      <c r="M262" s="580"/>
      <c r="N262" s="580"/>
    </row>
    <row r="263" spans="2:14" x14ac:dyDescent="0.25">
      <c r="C263" s="580" t="s">
        <v>674</v>
      </c>
      <c r="D263" s="580"/>
      <c r="E263" s="580"/>
      <c r="F263" s="580"/>
      <c r="G263" s="580"/>
      <c r="H263" s="580"/>
      <c r="I263" s="580"/>
      <c r="J263" s="580"/>
      <c r="K263" s="580"/>
      <c r="L263" s="580"/>
      <c r="M263" s="580"/>
      <c r="N263" s="580"/>
    </row>
    <row r="264" spans="2:14" x14ac:dyDescent="0.25">
      <c r="C264" s="580"/>
      <c r="D264" s="580"/>
      <c r="E264" s="580"/>
      <c r="F264" s="580"/>
      <c r="G264" s="580"/>
      <c r="H264" s="580"/>
      <c r="I264" s="580"/>
      <c r="J264" s="580"/>
      <c r="K264" s="580"/>
      <c r="L264" s="580"/>
      <c r="M264" s="580"/>
      <c r="N264" s="580"/>
    </row>
    <row r="265" spans="2:14" x14ac:dyDescent="0.25">
      <c r="C265" s="580"/>
      <c r="D265" s="580"/>
      <c r="E265" s="580"/>
      <c r="F265" s="580"/>
      <c r="G265" s="580"/>
      <c r="H265" s="580"/>
      <c r="I265" s="580"/>
      <c r="J265" s="580"/>
      <c r="K265" s="580"/>
      <c r="L265" s="580"/>
      <c r="M265" s="580"/>
      <c r="N265" s="580"/>
    </row>
    <row r="266" spans="2:14" x14ac:dyDescent="0.25">
      <c r="C266" s="580"/>
      <c r="D266" s="580"/>
      <c r="E266" s="580"/>
      <c r="F266" s="580"/>
      <c r="G266" s="580"/>
      <c r="H266" s="580"/>
      <c r="I266" s="580"/>
      <c r="J266" s="580"/>
      <c r="K266" s="580"/>
      <c r="L266" s="580"/>
      <c r="M266" s="580"/>
      <c r="N266" s="580"/>
    </row>
    <row r="267" spans="2:14" ht="44.25" customHeight="1" x14ac:dyDescent="0.25">
      <c r="C267" s="580"/>
      <c r="D267" s="580"/>
      <c r="E267" s="580"/>
      <c r="F267" s="580"/>
      <c r="G267" s="580"/>
      <c r="H267" s="580"/>
      <c r="I267" s="580"/>
      <c r="J267" s="580"/>
      <c r="K267" s="580"/>
      <c r="L267" s="580"/>
      <c r="M267" s="580"/>
      <c r="N267" s="580"/>
    </row>
    <row r="268" spans="2:14" ht="52.15" customHeight="1" x14ac:dyDescent="0.25">
      <c r="C268" s="580"/>
      <c r="D268" s="580"/>
      <c r="E268" s="580"/>
      <c r="F268" s="580"/>
      <c r="G268" s="580"/>
      <c r="H268" s="580"/>
      <c r="I268" s="580"/>
      <c r="J268" s="580"/>
      <c r="K268" s="580"/>
      <c r="L268" s="580"/>
      <c r="M268" s="580"/>
      <c r="N268" s="580"/>
    </row>
    <row r="270" spans="2:14" x14ac:dyDescent="0.25">
      <c r="B270" s="115" t="s">
        <v>152</v>
      </c>
      <c r="C270" s="115" t="s">
        <v>151</v>
      </c>
    </row>
    <row r="271" spans="2:14" ht="45.75" customHeight="1" x14ac:dyDescent="0.25">
      <c r="C271" s="581" t="s">
        <v>565</v>
      </c>
      <c r="D271" s="581"/>
      <c r="E271" s="581"/>
      <c r="F271" s="581"/>
      <c r="G271" s="581"/>
      <c r="H271" s="581"/>
      <c r="I271" s="581"/>
      <c r="J271" s="581"/>
      <c r="K271" s="581"/>
      <c r="L271" s="581"/>
      <c r="M271" s="581"/>
      <c r="N271" s="581"/>
    </row>
    <row r="273" spans="2:14" x14ac:dyDescent="0.25">
      <c r="B273" s="115" t="s">
        <v>154</v>
      </c>
      <c r="C273" s="580" t="s">
        <v>675</v>
      </c>
      <c r="D273" s="580"/>
      <c r="E273" s="580"/>
      <c r="F273" s="580"/>
      <c r="G273" s="580"/>
      <c r="H273" s="580"/>
      <c r="I273" s="580"/>
      <c r="J273" s="580"/>
      <c r="K273" s="580"/>
      <c r="L273" s="580"/>
      <c r="M273" s="580"/>
      <c r="N273" s="580"/>
    </row>
    <row r="274" spans="2:14" x14ac:dyDescent="0.25">
      <c r="C274" s="580"/>
      <c r="D274" s="580"/>
      <c r="E274" s="580"/>
      <c r="F274" s="580"/>
      <c r="G274" s="580"/>
      <c r="H274" s="580"/>
      <c r="I274" s="580"/>
      <c r="J274" s="580"/>
      <c r="K274" s="580"/>
      <c r="L274" s="580"/>
      <c r="M274" s="580"/>
      <c r="N274" s="580"/>
    </row>
    <row r="275" spans="2:14" x14ac:dyDescent="0.25">
      <c r="C275" s="580"/>
      <c r="D275" s="580"/>
      <c r="E275" s="580"/>
      <c r="F275" s="580"/>
      <c r="G275" s="580"/>
      <c r="H275" s="580"/>
      <c r="I275" s="580"/>
      <c r="J275" s="580"/>
      <c r="K275" s="580"/>
      <c r="L275" s="580"/>
      <c r="M275" s="580"/>
      <c r="N275" s="580"/>
    </row>
    <row r="276" spans="2:14" ht="30" customHeight="1" x14ac:dyDescent="0.25">
      <c r="C276" s="580"/>
      <c r="D276" s="580"/>
      <c r="E276" s="580"/>
      <c r="F276" s="580"/>
      <c r="G276" s="580"/>
      <c r="H276" s="580"/>
      <c r="I276" s="580"/>
      <c r="J276" s="580"/>
      <c r="K276" s="580"/>
      <c r="L276" s="580"/>
      <c r="M276" s="580"/>
      <c r="N276" s="580"/>
    </row>
    <row r="277" spans="2:14" ht="48" customHeight="1" x14ac:dyDescent="0.25">
      <c r="C277" s="580"/>
      <c r="D277" s="580"/>
      <c r="E277" s="580"/>
      <c r="F277" s="580"/>
      <c r="G277" s="580"/>
      <c r="H277" s="580"/>
      <c r="I277" s="580"/>
      <c r="J277" s="580"/>
      <c r="K277" s="580"/>
      <c r="L277" s="580"/>
      <c r="M277" s="580"/>
      <c r="N277" s="580"/>
    </row>
    <row r="278" spans="2:14" x14ac:dyDescent="0.25">
      <c r="C278" s="580"/>
      <c r="D278" s="580"/>
      <c r="E278" s="580"/>
      <c r="F278" s="580"/>
      <c r="G278" s="580"/>
      <c r="H278" s="580"/>
      <c r="I278" s="580"/>
      <c r="J278" s="580"/>
      <c r="K278" s="580"/>
      <c r="L278" s="580"/>
      <c r="M278" s="580"/>
      <c r="N278" s="580"/>
    </row>
    <row r="279" spans="2:14" x14ac:dyDescent="0.25">
      <c r="C279" s="580"/>
      <c r="D279" s="580"/>
      <c r="E279" s="580"/>
      <c r="F279" s="580"/>
      <c r="G279" s="580"/>
      <c r="H279" s="580"/>
      <c r="I279" s="580"/>
      <c r="J279" s="580"/>
      <c r="K279" s="580"/>
      <c r="L279" s="580"/>
      <c r="M279" s="580"/>
      <c r="N279" s="580"/>
    </row>
    <row r="280" spans="2:14" x14ac:dyDescent="0.25">
      <c r="C280" s="580"/>
      <c r="D280" s="580"/>
      <c r="E280" s="580"/>
      <c r="F280" s="580"/>
      <c r="G280" s="580"/>
      <c r="H280" s="580"/>
      <c r="I280" s="580"/>
      <c r="J280" s="580"/>
      <c r="K280" s="580"/>
      <c r="L280" s="580"/>
      <c r="M280" s="580"/>
      <c r="N280" s="580"/>
    </row>
    <row r="281" spans="2:14" x14ac:dyDescent="0.25">
      <c r="C281" s="580"/>
      <c r="D281" s="580"/>
      <c r="E281" s="580"/>
      <c r="F281" s="580"/>
      <c r="G281" s="580"/>
      <c r="H281" s="580"/>
      <c r="I281" s="580"/>
      <c r="J281" s="580"/>
      <c r="K281" s="580"/>
      <c r="L281" s="580"/>
      <c r="M281" s="580"/>
      <c r="N281" s="580"/>
    </row>
    <row r="282" spans="2:14" x14ac:dyDescent="0.25">
      <c r="C282" s="580"/>
      <c r="D282" s="580"/>
      <c r="E282" s="580"/>
      <c r="F282" s="580"/>
      <c r="G282" s="580"/>
      <c r="H282" s="580"/>
      <c r="I282" s="580"/>
      <c r="J282" s="580"/>
      <c r="K282" s="580"/>
      <c r="L282" s="580"/>
      <c r="M282" s="580"/>
      <c r="N282" s="580"/>
    </row>
    <row r="283" spans="2:14" x14ac:dyDescent="0.25">
      <c r="C283" s="580"/>
      <c r="D283" s="580"/>
      <c r="E283" s="580"/>
      <c r="F283" s="580"/>
      <c r="G283" s="580"/>
      <c r="H283" s="580"/>
      <c r="I283" s="580"/>
      <c r="J283" s="580"/>
      <c r="K283" s="580"/>
      <c r="L283" s="580"/>
      <c r="M283" s="580"/>
      <c r="N283" s="580"/>
    </row>
    <row r="284" spans="2:14" x14ac:dyDescent="0.25">
      <c r="C284" s="580"/>
      <c r="D284" s="580"/>
      <c r="E284" s="580"/>
      <c r="F284" s="580"/>
      <c r="G284" s="580"/>
      <c r="H284" s="580"/>
      <c r="I284" s="580"/>
      <c r="J284" s="580"/>
      <c r="K284" s="580"/>
      <c r="L284" s="580"/>
      <c r="M284" s="580"/>
      <c r="N284" s="580"/>
    </row>
    <row r="285" spans="2:14" x14ac:dyDescent="0.25">
      <c r="C285" s="580"/>
      <c r="D285" s="580"/>
      <c r="E285" s="580"/>
      <c r="F285" s="580"/>
      <c r="G285" s="580"/>
      <c r="H285" s="580"/>
      <c r="I285" s="580"/>
      <c r="J285" s="580"/>
      <c r="K285" s="580"/>
      <c r="L285" s="580"/>
      <c r="M285" s="580"/>
      <c r="N285" s="580"/>
    </row>
    <row r="286" spans="2:14" x14ac:dyDescent="0.25">
      <c r="C286" s="580"/>
      <c r="D286" s="580"/>
      <c r="E286" s="580"/>
      <c r="F286" s="580"/>
      <c r="G286" s="580"/>
      <c r="H286" s="580"/>
      <c r="I286" s="580"/>
      <c r="J286" s="580"/>
      <c r="K286" s="580"/>
      <c r="L286" s="580"/>
      <c r="M286" s="580"/>
      <c r="N286" s="580"/>
    </row>
    <row r="287" spans="2:14" x14ac:dyDescent="0.25">
      <c r="C287" s="580"/>
      <c r="D287" s="580"/>
      <c r="E287" s="580"/>
      <c r="F287" s="580"/>
      <c r="G287" s="580"/>
      <c r="H287" s="580"/>
      <c r="I287" s="580"/>
      <c r="J287" s="580"/>
      <c r="K287" s="580"/>
      <c r="L287" s="580"/>
      <c r="M287" s="580"/>
      <c r="N287" s="580"/>
    </row>
    <row r="289" spans="2:14" x14ac:dyDescent="0.25">
      <c r="B289" s="115" t="s">
        <v>155</v>
      </c>
      <c r="C289" s="580" t="s">
        <v>676</v>
      </c>
      <c r="D289" s="580"/>
      <c r="E289" s="580"/>
      <c r="F289" s="580"/>
      <c r="G289" s="580"/>
      <c r="H289" s="580"/>
      <c r="I289" s="580"/>
      <c r="J289" s="580"/>
      <c r="K289" s="580"/>
      <c r="L289" s="580"/>
      <c r="M289" s="580"/>
      <c r="N289" s="580"/>
    </row>
    <row r="290" spans="2:14" x14ac:dyDescent="0.25">
      <c r="C290" s="580"/>
      <c r="D290" s="580"/>
      <c r="E290" s="580"/>
      <c r="F290" s="580"/>
      <c r="G290" s="580"/>
      <c r="H290" s="580"/>
      <c r="I290" s="580"/>
      <c r="J290" s="580"/>
      <c r="K290" s="580"/>
      <c r="L290" s="580"/>
      <c r="M290" s="580"/>
      <c r="N290" s="580"/>
    </row>
    <row r="291" spans="2:14" x14ac:dyDescent="0.25">
      <c r="C291" s="580"/>
      <c r="D291" s="580"/>
      <c r="E291" s="580"/>
      <c r="F291" s="580"/>
      <c r="G291" s="580"/>
      <c r="H291" s="580"/>
      <c r="I291" s="580"/>
      <c r="J291" s="580"/>
      <c r="K291" s="580"/>
      <c r="L291" s="580"/>
      <c r="M291" s="580"/>
      <c r="N291" s="580"/>
    </row>
    <row r="292" spans="2:14" x14ac:dyDescent="0.25">
      <c r="C292" s="580"/>
      <c r="D292" s="580"/>
      <c r="E292" s="580"/>
      <c r="F292" s="580"/>
      <c r="G292" s="580"/>
      <c r="H292" s="580"/>
      <c r="I292" s="580"/>
      <c r="J292" s="580"/>
      <c r="K292" s="580"/>
      <c r="L292" s="580"/>
      <c r="M292" s="580"/>
      <c r="N292" s="580"/>
    </row>
    <row r="293" spans="2:14" x14ac:dyDescent="0.25">
      <c r="C293" s="580"/>
      <c r="D293" s="580"/>
      <c r="E293" s="580"/>
      <c r="F293" s="580"/>
      <c r="G293" s="580"/>
      <c r="H293" s="580"/>
      <c r="I293" s="580"/>
      <c r="J293" s="580"/>
      <c r="K293" s="580"/>
      <c r="L293" s="580"/>
      <c r="M293" s="580"/>
      <c r="N293" s="580"/>
    </row>
    <row r="294" spans="2:14" ht="59.25" customHeight="1" x14ac:dyDescent="0.25">
      <c r="C294" s="580"/>
      <c r="D294" s="580"/>
      <c r="E294" s="580"/>
      <c r="F294" s="580"/>
      <c r="G294" s="580"/>
      <c r="H294" s="580"/>
      <c r="I294" s="580"/>
      <c r="J294" s="580"/>
      <c r="K294" s="580"/>
      <c r="L294" s="580"/>
      <c r="M294" s="580"/>
      <c r="N294" s="580"/>
    </row>
    <row r="296" spans="2:14" ht="15" customHeight="1" x14ac:dyDescent="0.25">
      <c r="B296" s="119" t="s">
        <v>156</v>
      </c>
      <c r="C296" s="120" t="s">
        <v>677</v>
      </c>
      <c r="D296" s="120"/>
      <c r="E296" s="120"/>
      <c r="F296" s="120"/>
      <c r="G296" s="120"/>
      <c r="H296" s="120"/>
      <c r="I296" s="120"/>
      <c r="J296" s="120"/>
      <c r="K296" s="120"/>
      <c r="L296" s="120"/>
      <c r="M296" s="120"/>
      <c r="N296" s="120"/>
    </row>
    <row r="297" spans="2:14" x14ac:dyDescent="0.25">
      <c r="B297" s="121"/>
      <c r="C297" s="120"/>
      <c r="D297" s="120"/>
      <c r="E297" s="120"/>
      <c r="F297" s="120"/>
      <c r="G297" s="120"/>
      <c r="H297" s="120"/>
      <c r="I297" s="120"/>
      <c r="J297" s="120"/>
      <c r="K297" s="120"/>
      <c r="L297" s="120"/>
      <c r="M297" s="120"/>
      <c r="N297" s="120"/>
    </row>
    <row r="298" spans="2:14" x14ac:dyDescent="0.25">
      <c r="B298" s="121"/>
      <c r="C298" s="120"/>
      <c r="D298" s="120"/>
      <c r="E298" s="120"/>
      <c r="F298" s="120"/>
      <c r="G298" s="120"/>
      <c r="H298" s="120"/>
      <c r="I298" s="120"/>
      <c r="J298" s="120"/>
      <c r="K298" s="120"/>
      <c r="L298" s="120"/>
      <c r="M298" s="120"/>
      <c r="N298" s="120"/>
    </row>
    <row r="299" spans="2:14" x14ac:dyDescent="0.25">
      <c r="B299" s="121"/>
      <c r="C299" s="120"/>
      <c r="D299" s="120"/>
      <c r="E299" s="120"/>
      <c r="F299" s="120"/>
      <c r="G299" s="120"/>
      <c r="H299" s="120"/>
      <c r="I299" s="120"/>
      <c r="J299" s="120"/>
      <c r="K299" s="120"/>
      <c r="L299" s="120"/>
      <c r="M299" s="120"/>
      <c r="N299" s="120"/>
    </row>
    <row r="300" spans="2:14" x14ac:dyDescent="0.25">
      <c r="B300" s="121"/>
      <c r="C300" s="120"/>
      <c r="D300" s="120"/>
      <c r="E300" s="120"/>
      <c r="F300" s="120"/>
      <c r="G300" s="120"/>
      <c r="H300" s="120"/>
      <c r="I300" s="120"/>
      <c r="J300" s="120"/>
      <c r="K300" s="120"/>
      <c r="L300" s="120"/>
      <c r="M300" s="120"/>
      <c r="N300" s="120"/>
    </row>
    <row r="301" spans="2:14" x14ac:dyDescent="0.25">
      <c r="B301" s="121"/>
      <c r="C301" s="120"/>
      <c r="D301" s="120"/>
      <c r="E301" s="120"/>
      <c r="F301" s="120"/>
      <c r="G301" s="120"/>
      <c r="H301" s="120"/>
      <c r="I301" s="120"/>
      <c r="J301" s="120"/>
      <c r="K301" s="120"/>
      <c r="L301" s="120"/>
      <c r="M301" s="120"/>
      <c r="N301" s="120"/>
    </row>
    <row r="302" spans="2:14" x14ac:dyDescent="0.25">
      <c r="B302" s="121"/>
      <c r="C302" s="120"/>
      <c r="D302" s="120"/>
      <c r="E302" s="120"/>
      <c r="F302" s="120"/>
      <c r="G302" s="120"/>
      <c r="H302" s="120"/>
      <c r="I302" s="120"/>
      <c r="J302" s="120"/>
      <c r="K302" s="120"/>
      <c r="L302" s="120"/>
      <c r="M302" s="120"/>
      <c r="N302" s="120"/>
    </row>
    <row r="303" spans="2:14" x14ac:dyDescent="0.25">
      <c r="B303" s="121"/>
      <c r="C303" s="120"/>
      <c r="D303" s="120"/>
      <c r="E303" s="120"/>
      <c r="F303" s="120"/>
      <c r="G303" s="120"/>
      <c r="H303" s="120"/>
      <c r="I303" s="120"/>
      <c r="J303" s="120"/>
      <c r="K303" s="120"/>
      <c r="L303" s="120"/>
      <c r="M303" s="120"/>
      <c r="N303" s="120"/>
    </row>
    <row r="304" spans="2:14" x14ac:dyDescent="0.25">
      <c r="B304" s="121"/>
      <c r="C304" s="120"/>
      <c r="D304" s="120"/>
      <c r="E304" s="120"/>
      <c r="F304" s="120"/>
      <c r="G304" s="120"/>
      <c r="H304" s="120"/>
      <c r="I304" s="120"/>
      <c r="J304" s="120"/>
      <c r="K304" s="120"/>
      <c r="L304" s="120"/>
      <c r="M304" s="120"/>
      <c r="N304" s="120"/>
    </row>
    <row r="305" spans="2:14" x14ac:dyDescent="0.25">
      <c r="B305" s="121"/>
      <c r="C305" s="120"/>
      <c r="D305" s="120"/>
      <c r="E305" s="120"/>
      <c r="F305" s="120"/>
      <c r="G305" s="120"/>
      <c r="H305" s="120"/>
      <c r="I305" s="120"/>
      <c r="J305" s="120"/>
      <c r="K305" s="120"/>
      <c r="L305" s="120"/>
      <c r="M305" s="120"/>
      <c r="N305" s="120"/>
    </row>
    <row r="306" spans="2:14" x14ac:dyDescent="0.25">
      <c r="B306" s="121"/>
      <c r="C306" s="120"/>
      <c r="D306" s="120"/>
      <c r="E306" s="120"/>
      <c r="F306" s="120"/>
      <c r="G306" s="120"/>
      <c r="H306" s="120"/>
      <c r="I306" s="120"/>
      <c r="J306" s="120"/>
      <c r="K306" s="120"/>
      <c r="L306" s="120"/>
      <c r="M306" s="120"/>
      <c r="N306" s="120"/>
    </row>
    <row r="307" spans="2:14" ht="20.25" customHeight="1" x14ac:dyDescent="0.25">
      <c r="B307" s="121"/>
      <c r="C307" s="120"/>
      <c r="D307" s="120"/>
      <c r="E307" s="120"/>
      <c r="F307" s="120"/>
      <c r="G307" s="120"/>
      <c r="H307" s="120"/>
      <c r="I307" s="120"/>
      <c r="J307" s="120"/>
      <c r="K307" s="120"/>
      <c r="L307" s="120"/>
      <c r="M307" s="120"/>
      <c r="N307" s="120"/>
    </row>
    <row r="308" spans="2:14" x14ac:dyDescent="0.25">
      <c r="B308" s="121"/>
      <c r="C308" s="120"/>
      <c r="D308" s="120"/>
      <c r="E308" s="120"/>
      <c r="F308" s="120"/>
      <c r="G308" s="120"/>
      <c r="H308" s="120"/>
      <c r="I308" s="120"/>
      <c r="J308" s="120"/>
      <c r="K308" s="120"/>
      <c r="L308" s="120"/>
      <c r="M308" s="120"/>
      <c r="N308" s="120"/>
    </row>
    <row r="309" spans="2:14" ht="30.75" customHeight="1" x14ac:dyDescent="0.25">
      <c r="B309" s="121"/>
      <c r="C309" s="120"/>
      <c r="D309" s="120"/>
      <c r="E309" s="120"/>
      <c r="F309" s="120"/>
      <c r="G309" s="120"/>
      <c r="H309" s="120"/>
      <c r="I309" s="120"/>
      <c r="J309" s="120"/>
      <c r="K309" s="120"/>
      <c r="L309" s="120"/>
      <c r="M309" s="120"/>
      <c r="N309" s="120"/>
    </row>
  </sheetData>
  <mergeCells count="64">
    <mergeCell ref="A1:N1"/>
    <mergeCell ref="A2:N2"/>
    <mergeCell ref="C5:N5"/>
    <mergeCell ref="C99:N99"/>
    <mergeCell ref="C101:N101"/>
    <mergeCell ref="C6:N6"/>
    <mergeCell ref="I33:N33"/>
    <mergeCell ref="C34:H34"/>
    <mergeCell ref="I34:N34"/>
    <mergeCell ref="C35:H35"/>
    <mergeCell ref="C7:N7"/>
    <mergeCell ref="C130:N130"/>
    <mergeCell ref="C132:N136"/>
    <mergeCell ref="C103:N114"/>
    <mergeCell ref="C49:N55"/>
    <mergeCell ref="C57:N61"/>
    <mergeCell ref="C63:N69"/>
    <mergeCell ref="C71:N86"/>
    <mergeCell ref="C88:N90"/>
    <mergeCell ref="C164:N165"/>
    <mergeCell ref="C168:N168"/>
    <mergeCell ref="C171:N175"/>
    <mergeCell ref="C9:N15"/>
    <mergeCell ref="C17:N20"/>
    <mergeCell ref="C23:N26"/>
    <mergeCell ref="C28:N31"/>
    <mergeCell ref="C143:N161"/>
    <mergeCell ref="C37:N47"/>
    <mergeCell ref="C33:H33"/>
    <mergeCell ref="I35:N35"/>
    <mergeCell ref="C92:N96"/>
    <mergeCell ref="C138:N140"/>
    <mergeCell ref="C116:N116"/>
    <mergeCell ref="C118:N118"/>
    <mergeCell ref="C120:N128"/>
    <mergeCell ref="C183:H183"/>
    <mergeCell ref="I183:N183"/>
    <mergeCell ref="I181:N182"/>
    <mergeCell ref="I180:N180"/>
    <mergeCell ref="C177:N177"/>
    <mergeCell ref="C180:H180"/>
    <mergeCell ref="C181:H181"/>
    <mergeCell ref="C182:H182"/>
    <mergeCell ref="C206:N206"/>
    <mergeCell ref="C209:N211"/>
    <mergeCell ref="C185:N185"/>
    <mergeCell ref="C188:N188"/>
    <mergeCell ref="C190:N193"/>
    <mergeCell ref="C195:N196"/>
    <mergeCell ref="C198:N200"/>
    <mergeCell ref="C202:N204"/>
    <mergeCell ref="C271:N271"/>
    <mergeCell ref="C273:N287"/>
    <mergeCell ref="C289:N294"/>
    <mergeCell ref="C258:N258"/>
    <mergeCell ref="C259:N262"/>
    <mergeCell ref="C263:N268"/>
    <mergeCell ref="C237:N241"/>
    <mergeCell ref="C245:N248"/>
    <mergeCell ref="C252:N255"/>
    <mergeCell ref="C214:N217"/>
    <mergeCell ref="C219:N219"/>
    <mergeCell ref="C222:N223"/>
    <mergeCell ref="C224:N235"/>
  </mergeCells>
  <printOptions horizontalCentered="1"/>
  <pageMargins left="0.19685039370078741" right="0.19685039370078741" top="0.19685039370078741" bottom="0.19685039370078741" header="0" footer="0"/>
  <pageSetup paperSize="9" scale="73" fitToHeight="18" orientation="portrait" r:id="rId1"/>
  <rowBreaks count="6" manualBreakCount="6">
    <brk id="70" max="16383" man="1"/>
    <brk id="102" max="16383" man="1"/>
    <brk id="131" max="16383" man="1"/>
    <brk id="178" max="16383" man="1"/>
    <brk id="220" max="16383" man="1"/>
    <brk id="272" max="16383" man="1"/>
  </rowBreaks>
  <ignoredErrors>
    <ignoredError sqref="A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17"/>
  <sheetViews>
    <sheetView zoomScale="85" zoomScaleNormal="85" zoomScaleSheetLayoutView="100" workbookViewId="0">
      <selection activeCell="A166" sqref="A166"/>
    </sheetView>
  </sheetViews>
  <sheetFormatPr defaultColWidth="9.140625" defaultRowHeight="14.25" x14ac:dyDescent="0.2"/>
  <cols>
    <col min="1" max="1" width="12.140625" style="1" customWidth="1"/>
    <col min="2" max="6" width="8.85546875" style="1" customWidth="1"/>
    <col min="7" max="7" width="13.5703125" style="1" customWidth="1"/>
    <col min="8" max="8" width="10.7109375" style="1" customWidth="1"/>
    <col min="9" max="9" width="15.42578125" style="1" customWidth="1"/>
    <col min="10" max="10" width="14.42578125" style="150" customWidth="1"/>
    <col min="11" max="11" width="15.85546875" style="1" customWidth="1"/>
    <col min="12" max="12" width="16.42578125" style="8" customWidth="1"/>
    <col min="13" max="13" width="17.28515625" style="1" customWidth="1"/>
    <col min="14" max="14" width="13.85546875" style="1" customWidth="1"/>
    <col min="15" max="15" width="12.42578125" style="1" bestFit="1" customWidth="1"/>
    <col min="16" max="16" width="16.28515625" style="1" bestFit="1" customWidth="1"/>
    <col min="17" max="16384" width="9.140625" style="1"/>
  </cols>
  <sheetData>
    <row r="1" spans="1:14" ht="22.5" x14ac:dyDescent="0.2">
      <c r="A1" s="628" t="s">
        <v>287</v>
      </c>
      <c r="B1" s="628"/>
      <c r="C1" s="628"/>
      <c r="D1" s="628"/>
      <c r="E1" s="628"/>
      <c r="F1" s="628"/>
      <c r="G1" s="628"/>
      <c r="H1" s="628"/>
      <c r="I1" s="628"/>
      <c r="J1" s="628"/>
      <c r="K1" s="628"/>
      <c r="L1" s="628"/>
      <c r="M1" s="628"/>
      <c r="N1" s="628"/>
    </row>
    <row r="2" spans="1:14" ht="15" x14ac:dyDescent="0.2">
      <c r="A2" s="594" t="s">
        <v>1046</v>
      </c>
      <c r="B2" s="594"/>
      <c r="C2" s="594"/>
      <c r="D2" s="594"/>
      <c r="E2" s="594"/>
      <c r="F2" s="594"/>
      <c r="G2" s="594"/>
      <c r="H2" s="594"/>
      <c r="I2" s="594"/>
      <c r="J2" s="594"/>
      <c r="K2" s="594"/>
      <c r="L2" s="594"/>
      <c r="M2" s="594"/>
      <c r="N2" s="594"/>
    </row>
    <row r="3" spans="1:14" ht="15" x14ac:dyDescent="0.2">
      <c r="A3" s="122"/>
      <c r="B3" s="122"/>
      <c r="C3" s="122"/>
      <c r="D3" s="122"/>
      <c r="E3" s="122"/>
      <c r="F3" s="122"/>
      <c r="G3" s="122"/>
      <c r="H3" s="122"/>
      <c r="I3" s="122"/>
      <c r="J3" s="122"/>
      <c r="K3" s="122"/>
      <c r="L3" s="122"/>
      <c r="M3" s="122"/>
      <c r="N3" s="122"/>
    </row>
    <row r="4" spans="1:14" x14ac:dyDescent="0.2">
      <c r="A4" s="123" t="s">
        <v>599</v>
      </c>
      <c r="B4" s="123" t="s">
        <v>160</v>
      </c>
    </row>
    <row r="5" spans="1:14" ht="28.5" x14ac:dyDescent="0.2">
      <c r="B5" s="632" t="s">
        <v>0</v>
      </c>
      <c r="C5" s="632"/>
      <c r="D5" s="632"/>
      <c r="E5" s="632"/>
      <c r="F5" s="632"/>
      <c r="G5" s="632"/>
      <c r="H5" s="632"/>
      <c r="I5" s="632"/>
      <c r="J5" s="632"/>
      <c r="K5" s="616"/>
      <c r="L5" s="362" t="s">
        <v>978</v>
      </c>
      <c r="M5" s="363" t="s">
        <v>793</v>
      </c>
    </row>
    <row r="6" spans="1:14" x14ac:dyDescent="0.2">
      <c r="B6" s="105" t="s">
        <v>177</v>
      </c>
      <c r="C6" s="106"/>
      <c r="D6" s="106"/>
      <c r="E6" s="106"/>
      <c r="F6" s="106"/>
      <c r="G6" s="106"/>
      <c r="H6" s="106"/>
      <c r="I6" s="106"/>
      <c r="J6" s="146"/>
      <c r="K6" s="107"/>
      <c r="L6" s="168">
        <f>trial!B80</f>
        <v>2402828</v>
      </c>
      <c r="M6" s="168">
        <v>2389119.52</v>
      </c>
    </row>
    <row r="7" spans="1:14" x14ac:dyDescent="0.2">
      <c r="B7" s="97" t="s">
        <v>178</v>
      </c>
      <c r="J7" s="148"/>
      <c r="K7" s="98"/>
      <c r="L7" s="63">
        <f>trial!B70+trial!B71+trial!B72+trial!B73+trial!B74+trial!B75+trial!B76+trial!B77+trial!B92+trial!B93+trial!B69</f>
        <v>4836065.5599999996</v>
      </c>
      <c r="M7" s="63">
        <v>59423693.170000002</v>
      </c>
    </row>
    <row r="8" spans="1:14" x14ac:dyDescent="0.2">
      <c r="B8" s="100" t="s">
        <v>179</v>
      </c>
      <c r="C8" s="101"/>
      <c r="D8" s="101"/>
      <c r="E8" s="101"/>
      <c r="F8" s="101"/>
      <c r="G8" s="101"/>
      <c r="H8" s="101"/>
      <c r="I8" s="101"/>
      <c r="J8" s="364"/>
      <c r="K8" s="102"/>
      <c r="L8" s="173">
        <v>0</v>
      </c>
      <c r="M8" s="173">
        <v>0</v>
      </c>
    </row>
    <row r="9" spans="1:14" x14ac:dyDescent="0.2">
      <c r="B9" s="109" t="s">
        <v>211</v>
      </c>
      <c r="C9" s="110"/>
      <c r="D9" s="110"/>
      <c r="E9" s="110"/>
      <c r="F9" s="110"/>
      <c r="G9" s="110"/>
      <c r="H9" s="110"/>
      <c r="I9" s="110"/>
      <c r="J9" s="365"/>
      <c r="K9" s="110"/>
      <c r="L9" s="178">
        <f>SUM(L6:L8)</f>
        <v>7238893.5599999996</v>
      </c>
      <c r="M9" s="178">
        <f>SUM(M6:M8)</f>
        <v>61812812.690000005</v>
      </c>
    </row>
    <row r="11" spans="1:14" x14ac:dyDescent="0.2">
      <c r="A11" s="1" t="s">
        <v>777</v>
      </c>
      <c r="B11" s="1" t="s">
        <v>7</v>
      </c>
    </row>
    <row r="15" spans="1:14" x14ac:dyDescent="0.2">
      <c r="A15" s="123" t="s">
        <v>600</v>
      </c>
      <c r="B15" s="123" t="s">
        <v>12</v>
      </c>
    </row>
    <row r="16" spans="1:14" ht="28.5" x14ac:dyDescent="0.2">
      <c r="B16" s="632" t="s">
        <v>0</v>
      </c>
      <c r="C16" s="632"/>
      <c r="D16" s="632"/>
      <c r="E16" s="632"/>
      <c r="F16" s="632"/>
      <c r="G16" s="632"/>
      <c r="H16" s="632"/>
      <c r="I16" s="632"/>
      <c r="J16" s="632"/>
      <c r="K16" s="616"/>
      <c r="L16" s="362" t="s">
        <v>978</v>
      </c>
      <c r="M16" s="363" t="s">
        <v>793</v>
      </c>
    </row>
    <row r="17" spans="2:13" x14ac:dyDescent="0.2">
      <c r="B17" s="124" t="s">
        <v>199</v>
      </c>
      <c r="C17" s="106"/>
      <c r="D17" s="106"/>
      <c r="E17" s="106"/>
      <c r="F17" s="106"/>
      <c r="G17" s="106"/>
      <c r="H17" s="106"/>
      <c r="I17" s="106"/>
      <c r="J17" s="146"/>
      <c r="K17" s="107"/>
      <c r="L17" s="522"/>
      <c r="M17" s="523"/>
    </row>
    <row r="18" spans="2:13" x14ac:dyDescent="0.2">
      <c r="B18" s="126" t="s">
        <v>180</v>
      </c>
      <c r="J18" s="148"/>
      <c r="K18" s="98"/>
      <c r="L18" s="524"/>
      <c r="M18" s="525"/>
    </row>
    <row r="19" spans="2:13" x14ac:dyDescent="0.2">
      <c r="B19" s="97" t="s">
        <v>183</v>
      </c>
      <c r="J19" s="148"/>
      <c r="K19" s="98"/>
      <c r="L19" s="524"/>
      <c r="M19" s="525"/>
    </row>
    <row r="20" spans="2:13" x14ac:dyDescent="0.2">
      <c r="B20" s="97" t="s">
        <v>184</v>
      </c>
      <c r="J20" s="148"/>
      <c r="K20" s="98"/>
      <c r="L20" s="526">
        <v>0</v>
      </c>
      <c r="M20" s="526">
        <v>0</v>
      </c>
    </row>
    <row r="21" spans="2:13" x14ac:dyDescent="0.2">
      <c r="B21" s="97" t="s">
        <v>185</v>
      </c>
      <c r="J21" s="148"/>
      <c r="K21" s="98"/>
      <c r="L21" s="524"/>
      <c r="M21" s="524"/>
    </row>
    <row r="22" spans="2:13" x14ac:dyDescent="0.2">
      <c r="B22" s="97" t="s">
        <v>186</v>
      </c>
      <c r="J22" s="148"/>
      <c r="K22" s="98"/>
      <c r="L22" s="524"/>
      <c r="M22" s="524"/>
    </row>
    <row r="23" spans="2:13" x14ac:dyDescent="0.2">
      <c r="B23" s="97" t="s">
        <v>187</v>
      </c>
      <c r="J23" s="148"/>
      <c r="K23" s="98"/>
      <c r="L23" s="524"/>
      <c r="M23" s="524"/>
    </row>
    <row r="24" spans="2:13" x14ac:dyDescent="0.2">
      <c r="B24" s="97" t="s">
        <v>188</v>
      </c>
      <c r="J24" s="148"/>
      <c r="K24" s="98"/>
      <c r="L24" s="524"/>
      <c r="M24" s="524"/>
    </row>
    <row r="25" spans="2:13" x14ac:dyDescent="0.2">
      <c r="B25" s="126" t="s">
        <v>181</v>
      </c>
      <c r="J25" s="148"/>
      <c r="K25" s="98"/>
      <c r="L25" s="527">
        <f>+L20</f>
        <v>0</v>
      </c>
      <c r="M25" s="527">
        <v>0</v>
      </c>
    </row>
    <row r="26" spans="2:13" x14ac:dyDescent="0.2">
      <c r="B26" s="126" t="s">
        <v>182</v>
      </c>
      <c r="J26" s="148"/>
      <c r="K26" s="98"/>
      <c r="L26" s="524"/>
      <c r="M26" s="524"/>
    </row>
    <row r="27" spans="2:13" x14ac:dyDescent="0.2">
      <c r="B27" s="97" t="s">
        <v>189</v>
      </c>
      <c r="J27" s="148"/>
      <c r="K27" s="98"/>
      <c r="L27" s="524"/>
      <c r="M27" s="524"/>
    </row>
    <row r="28" spans="2:13" x14ac:dyDescent="0.2">
      <c r="B28" s="97" t="s">
        <v>190</v>
      </c>
      <c r="J28" s="148"/>
      <c r="K28" s="98"/>
      <c r="L28" s="524"/>
      <c r="M28" s="524"/>
    </row>
    <row r="29" spans="2:13" x14ac:dyDescent="0.2">
      <c r="B29" s="97" t="s">
        <v>191</v>
      </c>
      <c r="J29" s="148"/>
      <c r="K29" s="98"/>
      <c r="L29" s="524"/>
      <c r="M29" s="524"/>
    </row>
    <row r="30" spans="2:13" x14ac:dyDescent="0.2">
      <c r="B30" s="97" t="s">
        <v>192</v>
      </c>
      <c r="J30" s="148"/>
      <c r="K30" s="98"/>
      <c r="L30" s="524"/>
      <c r="M30" s="524">
        <v>0</v>
      </c>
    </row>
    <row r="31" spans="2:13" x14ac:dyDescent="0.2">
      <c r="B31" s="126" t="s">
        <v>193</v>
      </c>
      <c r="J31" s="148"/>
      <c r="K31" s="98"/>
      <c r="L31" s="527">
        <f>SUM(L27:L30)</f>
        <v>0</v>
      </c>
      <c r="M31" s="527">
        <v>0</v>
      </c>
    </row>
    <row r="32" spans="2:13" x14ac:dyDescent="0.2">
      <c r="B32" s="126" t="s">
        <v>194</v>
      </c>
      <c r="J32" s="148"/>
      <c r="K32" s="98"/>
      <c r="L32" s="524"/>
      <c r="M32" s="524"/>
    </row>
    <row r="33" spans="1:16" x14ac:dyDescent="0.2">
      <c r="B33" s="126" t="s">
        <v>195</v>
      </c>
      <c r="J33" s="148"/>
      <c r="K33" s="98"/>
      <c r="L33" s="524"/>
      <c r="M33" s="524"/>
    </row>
    <row r="34" spans="1:16" x14ac:dyDescent="0.2">
      <c r="B34" s="97" t="s">
        <v>196</v>
      </c>
      <c r="J34" s="148"/>
      <c r="K34" s="98"/>
      <c r="L34" s="524"/>
      <c r="M34" s="524"/>
    </row>
    <row r="35" spans="1:16" x14ac:dyDescent="0.2">
      <c r="B35" s="97" t="s">
        <v>197</v>
      </c>
      <c r="J35" s="148"/>
      <c r="K35" s="98"/>
      <c r="L35" s="524">
        <f>trial!B125+trial!B126+trial!B127</f>
        <v>91315112.170000002</v>
      </c>
      <c r="M35" s="524">
        <v>14615900</v>
      </c>
    </row>
    <row r="36" spans="1:16" x14ac:dyDescent="0.2">
      <c r="B36" s="126" t="s">
        <v>498</v>
      </c>
      <c r="J36" s="148"/>
      <c r="K36" s="98"/>
      <c r="L36" s="524"/>
      <c r="M36" s="524"/>
      <c r="P36" s="11"/>
    </row>
    <row r="37" spans="1:16" x14ac:dyDescent="0.2">
      <c r="B37" s="128" t="s">
        <v>198</v>
      </c>
      <c r="C37" s="101"/>
      <c r="D37" s="101"/>
      <c r="E37" s="101"/>
      <c r="F37" s="101"/>
      <c r="G37" s="101"/>
      <c r="H37" s="101"/>
      <c r="I37" s="101"/>
      <c r="J37" s="364"/>
      <c r="K37" s="102"/>
      <c r="L37" s="528">
        <f>SUM(L34:L36)</f>
        <v>91315112.170000002</v>
      </c>
      <c r="M37" s="528">
        <v>14615900</v>
      </c>
    </row>
    <row r="38" spans="1:16" x14ac:dyDescent="0.2">
      <c r="B38" s="109" t="s">
        <v>211</v>
      </c>
      <c r="C38" s="130"/>
      <c r="D38" s="130"/>
      <c r="E38" s="130"/>
      <c r="F38" s="130"/>
      <c r="G38" s="130"/>
      <c r="H38" s="130"/>
      <c r="I38" s="130"/>
      <c r="J38" s="368"/>
      <c r="K38" s="131"/>
      <c r="L38" s="178">
        <f>L37+L31+L25</f>
        <v>91315112.170000002</v>
      </c>
      <c r="M38" s="178">
        <f>+M37</f>
        <v>14615900</v>
      </c>
    </row>
    <row r="39" spans="1:16" x14ac:dyDescent="0.2">
      <c r="B39" s="123"/>
      <c r="J39" s="148"/>
      <c r="L39" s="369"/>
      <c r="M39" s="369"/>
      <c r="N39" s="369"/>
    </row>
    <row r="40" spans="1:16" x14ac:dyDescent="0.2">
      <c r="A40" s="123" t="s">
        <v>497</v>
      </c>
      <c r="B40" s="123" t="s">
        <v>13</v>
      </c>
    </row>
    <row r="41" spans="1:16" ht="15" customHeight="1" x14ac:dyDescent="0.2">
      <c r="B41" s="604" t="s">
        <v>0</v>
      </c>
      <c r="C41" s="605"/>
      <c r="D41" s="605"/>
      <c r="E41" s="605"/>
      <c r="F41" s="605"/>
      <c r="G41" s="606"/>
      <c r="H41" s="637" t="s">
        <v>678</v>
      </c>
      <c r="I41" s="639" t="s">
        <v>979</v>
      </c>
      <c r="J41" s="640"/>
      <c r="K41" s="639" t="s">
        <v>794</v>
      </c>
      <c r="L41" s="640"/>
    </row>
    <row r="42" spans="1:16" x14ac:dyDescent="0.2">
      <c r="B42" s="629"/>
      <c r="C42" s="630"/>
      <c r="D42" s="630"/>
      <c r="E42" s="630"/>
      <c r="F42" s="630"/>
      <c r="G42" s="631"/>
      <c r="H42" s="638"/>
      <c r="I42" s="372" t="s">
        <v>679</v>
      </c>
      <c r="J42" s="134" t="s">
        <v>629</v>
      </c>
      <c r="K42" s="372" t="s">
        <v>679</v>
      </c>
      <c r="L42" s="373" t="s">
        <v>629</v>
      </c>
    </row>
    <row r="43" spans="1:16" x14ac:dyDescent="0.2">
      <c r="B43" s="374" t="s">
        <v>206</v>
      </c>
      <c r="C43" s="370"/>
      <c r="D43" s="370"/>
      <c r="E43" s="370"/>
      <c r="F43" s="370"/>
      <c r="G43" s="371"/>
      <c r="H43" s="375"/>
      <c r="I43" s="135"/>
      <c r="J43" s="136"/>
      <c r="K43" s="135"/>
      <c r="L43" s="512"/>
    </row>
    <row r="44" spans="1:16" x14ac:dyDescent="0.2">
      <c r="B44" s="97" t="s">
        <v>201</v>
      </c>
      <c r="G44" s="98"/>
      <c r="H44" s="127"/>
      <c r="I44" s="63"/>
      <c r="J44" s="63"/>
      <c r="K44" s="63"/>
      <c r="L44" s="63"/>
    </row>
    <row r="45" spans="1:16" x14ac:dyDescent="0.2">
      <c r="B45" s="126" t="s">
        <v>630</v>
      </c>
      <c r="G45" s="98"/>
      <c r="H45" s="127"/>
      <c r="I45" s="140"/>
      <c r="J45" s="140"/>
      <c r="K45" s="140"/>
      <c r="L45" s="140"/>
    </row>
    <row r="46" spans="1:16" x14ac:dyDescent="0.2">
      <c r="B46" s="126"/>
      <c r="C46" s="1" t="s">
        <v>580</v>
      </c>
      <c r="G46" s="98"/>
      <c r="H46" s="127"/>
      <c r="I46" s="139" t="s">
        <v>771</v>
      </c>
      <c r="J46" s="140"/>
      <c r="K46" s="139" t="s">
        <v>771</v>
      </c>
      <c r="L46" s="140"/>
    </row>
    <row r="47" spans="1:16" x14ac:dyDescent="0.2">
      <c r="B47" s="126"/>
      <c r="C47" s="1" t="s">
        <v>581</v>
      </c>
      <c r="G47" s="98"/>
      <c r="H47" s="127"/>
      <c r="I47" s="139"/>
      <c r="J47" s="140"/>
      <c r="K47" s="139"/>
      <c r="L47" s="140"/>
    </row>
    <row r="48" spans="1:16" x14ac:dyDescent="0.2">
      <c r="B48" s="97"/>
      <c r="C48" s="1" t="s">
        <v>382</v>
      </c>
      <c r="G48" s="98"/>
      <c r="H48" s="127"/>
      <c r="I48" s="139"/>
      <c r="J48" s="140"/>
      <c r="K48" s="139"/>
      <c r="L48" s="140"/>
    </row>
    <row r="49" spans="2:17" x14ac:dyDescent="0.2">
      <c r="B49" s="97"/>
      <c r="C49" s="1" t="s">
        <v>574</v>
      </c>
      <c r="G49" s="98"/>
      <c r="H49" s="127"/>
      <c r="I49" s="139"/>
      <c r="J49" s="140"/>
      <c r="K49" s="139"/>
      <c r="L49" s="140"/>
    </row>
    <row r="50" spans="2:17" x14ac:dyDescent="0.2">
      <c r="B50" s="97"/>
      <c r="C50" s="1" t="s">
        <v>582</v>
      </c>
      <c r="G50" s="98"/>
      <c r="H50" s="127"/>
      <c r="I50" s="139"/>
      <c r="J50" s="140"/>
      <c r="K50" s="139"/>
      <c r="L50" s="140"/>
    </row>
    <row r="51" spans="2:17" x14ac:dyDescent="0.2">
      <c r="B51" s="97"/>
      <c r="C51" s="1" t="s">
        <v>384</v>
      </c>
      <c r="G51" s="98"/>
      <c r="H51" s="127"/>
      <c r="I51" s="139"/>
      <c r="J51" s="140"/>
      <c r="K51" s="139"/>
      <c r="L51" s="140"/>
    </row>
    <row r="52" spans="2:17" x14ac:dyDescent="0.2">
      <c r="B52" s="97"/>
      <c r="C52" s="1" t="s">
        <v>386</v>
      </c>
      <c r="G52" s="98"/>
      <c r="H52" s="127"/>
      <c r="I52" s="139"/>
      <c r="J52" s="140"/>
      <c r="K52" s="139"/>
      <c r="L52" s="140"/>
    </row>
    <row r="53" spans="2:17" x14ac:dyDescent="0.2">
      <c r="B53" s="97"/>
      <c r="C53" s="1" t="s">
        <v>583</v>
      </c>
      <c r="G53" s="98"/>
      <c r="H53" s="127"/>
      <c r="I53" s="139"/>
      <c r="J53" s="140"/>
      <c r="K53" s="139"/>
      <c r="L53" s="140"/>
      <c r="Q53" s="815"/>
    </row>
    <row r="54" spans="2:17" x14ac:dyDescent="0.2">
      <c r="B54" s="97"/>
      <c r="C54" s="1" t="s">
        <v>383</v>
      </c>
      <c r="G54" s="98"/>
      <c r="H54" s="127"/>
      <c r="I54" s="139"/>
      <c r="J54" s="140"/>
      <c r="K54" s="139"/>
      <c r="L54" s="140"/>
    </row>
    <row r="55" spans="2:17" x14ac:dyDescent="0.2">
      <c r="B55" s="97"/>
      <c r="C55" s="376" t="s">
        <v>584</v>
      </c>
      <c r="G55" s="98"/>
      <c r="H55" s="127"/>
      <c r="I55" s="139"/>
      <c r="J55" s="140"/>
      <c r="K55" s="139"/>
      <c r="L55" s="140"/>
    </row>
    <row r="56" spans="2:17" x14ac:dyDescent="0.2">
      <c r="B56" s="97"/>
      <c r="C56" s="1" t="s">
        <v>387</v>
      </c>
      <c r="G56" s="98"/>
      <c r="H56" s="127"/>
      <c r="I56" s="139"/>
      <c r="J56" s="140"/>
      <c r="K56" s="139"/>
      <c r="L56" s="140"/>
    </row>
    <row r="57" spans="2:17" x14ac:dyDescent="0.2">
      <c r="B57" s="97"/>
      <c r="C57" s="376" t="s">
        <v>586</v>
      </c>
      <c r="G57" s="98"/>
      <c r="H57" s="127"/>
      <c r="I57" s="139"/>
      <c r="J57" s="140"/>
      <c r="K57" s="139"/>
      <c r="L57" s="140"/>
    </row>
    <row r="58" spans="2:17" x14ac:dyDescent="0.2">
      <c r="B58" s="97"/>
      <c r="C58" s="1" t="s">
        <v>585</v>
      </c>
      <c r="G58" s="98"/>
      <c r="H58" s="127"/>
      <c r="I58" s="139"/>
      <c r="J58" s="140"/>
      <c r="K58" s="139"/>
      <c r="L58" s="140"/>
    </row>
    <row r="59" spans="2:17" x14ac:dyDescent="0.2">
      <c r="B59" s="97"/>
      <c r="C59" s="1" t="s">
        <v>587</v>
      </c>
      <c r="G59" s="98"/>
      <c r="H59" s="127"/>
      <c r="I59" s="139"/>
      <c r="J59" s="140"/>
      <c r="K59" s="139"/>
      <c r="L59" s="140"/>
    </row>
    <row r="60" spans="2:17" x14ac:dyDescent="0.2">
      <c r="B60" s="97"/>
      <c r="C60" s="1" t="s">
        <v>588</v>
      </c>
      <c r="G60" s="98"/>
      <c r="H60" s="127"/>
      <c r="I60" s="139"/>
      <c r="J60" s="140"/>
      <c r="K60" s="139"/>
      <c r="L60" s="140"/>
    </row>
    <row r="61" spans="2:17" x14ac:dyDescent="0.2">
      <c r="B61" s="97"/>
      <c r="C61" s="1" t="s">
        <v>589</v>
      </c>
      <c r="G61" s="98"/>
      <c r="H61" s="127"/>
      <c r="I61" s="139"/>
      <c r="J61" s="140"/>
      <c r="K61" s="139"/>
      <c r="L61" s="140"/>
    </row>
    <row r="62" spans="2:17" x14ac:dyDescent="0.2">
      <c r="B62" s="97"/>
      <c r="C62" s="1" t="s">
        <v>590</v>
      </c>
      <c r="G62" s="98"/>
      <c r="H62" s="127"/>
      <c r="I62" s="139"/>
      <c r="J62" s="140"/>
      <c r="K62" s="139"/>
      <c r="L62" s="140"/>
    </row>
    <row r="63" spans="2:17" x14ac:dyDescent="0.2">
      <c r="B63" s="126" t="s">
        <v>385</v>
      </c>
      <c r="C63" s="123"/>
      <c r="D63" s="123"/>
      <c r="E63" s="123"/>
      <c r="F63" s="123"/>
      <c r="G63" s="361"/>
      <c r="H63" s="141"/>
      <c r="I63" s="377"/>
      <c r="J63" s="378">
        <f>SUM(J46:J62)</f>
        <v>0</v>
      </c>
      <c r="K63" s="377"/>
      <c r="L63" s="378">
        <f>SUM(L46:L62)</f>
        <v>0</v>
      </c>
    </row>
    <row r="64" spans="2:17" x14ac:dyDescent="0.2">
      <c r="B64" s="97" t="s">
        <v>202</v>
      </c>
      <c r="G64" s="98"/>
      <c r="H64" s="127"/>
      <c r="I64" s="140"/>
      <c r="J64" s="140"/>
      <c r="K64" s="140"/>
      <c r="L64" s="140"/>
    </row>
    <row r="65" spans="2:12" x14ac:dyDescent="0.2">
      <c r="B65" s="97" t="s">
        <v>203</v>
      </c>
      <c r="G65" s="98"/>
      <c r="H65" s="127"/>
      <c r="I65" s="140"/>
      <c r="J65" s="140"/>
      <c r="K65" s="140"/>
      <c r="L65" s="140"/>
    </row>
    <row r="66" spans="2:12" x14ac:dyDescent="0.2">
      <c r="B66" s="97"/>
      <c r="C66" s="1" t="s">
        <v>392</v>
      </c>
      <c r="G66" s="98"/>
      <c r="H66" s="127"/>
      <c r="I66" s="140">
        <v>0</v>
      </c>
      <c r="J66" s="140">
        <f>+I66*25.61</f>
        <v>0</v>
      </c>
      <c r="K66" s="140">
        <v>0</v>
      </c>
      <c r="L66" s="140">
        <f>+K66*25.61</f>
        <v>0</v>
      </c>
    </row>
    <row r="67" spans="2:12" x14ac:dyDescent="0.2">
      <c r="B67" s="126" t="s">
        <v>499</v>
      </c>
      <c r="C67" s="123"/>
      <c r="D67" s="123"/>
      <c r="E67" s="123"/>
      <c r="F67" s="123"/>
      <c r="G67" s="361"/>
      <c r="H67" s="141"/>
      <c r="I67" s="378">
        <f>SUM(I66)</f>
        <v>0</v>
      </c>
      <c r="J67" s="378">
        <f>SUM(J66)</f>
        <v>0</v>
      </c>
      <c r="K67" s="378">
        <f>SUM(K66)</f>
        <v>0</v>
      </c>
      <c r="L67" s="378">
        <f>SUM(L66)</f>
        <v>0</v>
      </c>
    </row>
    <row r="68" spans="2:12" x14ac:dyDescent="0.2">
      <c r="B68" s="97" t="s">
        <v>204</v>
      </c>
      <c r="G68" s="98"/>
      <c r="H68" s="127"/>
      <c r="I68" s="140"/>
      <c r="J68" s="140"/>
      <c r="K68" s="140"/>
      <c r="L68" s="140"/>
    </row>
    <row r="69" spans="2:12" x14ac:dyDescent="0.2">
      <c r="B69" s="126" t="s">
        <v>591</v>
      </c>
      <c r="G69" s="98"/>
      <c r="H69" s="127"/>
      <c r="I69" s="140"/>
      <c r="J69" s="140"/>
      <c r="K69" s="140"/>
      <c r="L69" s="140"/>
    </row>
    <row r="70" spans="2:12" x14ac:dyDescent="0.2">
      <c r="B70" s="126" t="s">
        <v>592</v>
      </c>
      <c r="G70" s="98"/>
      <c r="H70" s="127"/>
      <c r="I70" s="140"/>
      <c r="J70" s="140"/>
      <c r="K70" s="140"/>
      <c r="L70" s="140"/>
    </row>
    <row r="71" spans="2:12" x14ac:dyDescent="0.2">
      <c r="B71" s="97"/>
      <c r="C71" s="1" t="s">
        <v>593</v>
      </c>
      <c r="G71" s="98"/>
      <c r="H71" s="127"/>
      <c r="I71" s="140"/>
      <c r="J71" s="140"/>
      <c r="K71" s="140"/>
      <c r="L71" s="140"/>
    </row>
    <row r="72" spans="2:12" x14ac:dyDescent="0.2">
      <c r="B72" s="126" t="s">
        <v>594</v>
      </c>
      <c r="G72" s="98"/>
      <c r="H72" s="127"/>
      <c r="I72" s="378"/>
      <c r="J72" s="378">
        <f>SUM(J71)</f>
        <v>0</v>
      </c>
      <c r="K72" s="378"/>
      <c r="L72" s="378">
        <f>SUM(L71)</f>
        <v>0</v>
      </c>
    </row>
    <row r="73" spans="2:12" x14ac:dyDescent="0.2">
      <c r="B73" s="97" t="s">
        <v>205</v>
      </c>
      <c r="G73" s="98"/>
      <c r="H73" s="127"/>
      <c r="I73" s="140"/>
      <c r="J73" s="140"/>
      <c r="K73" s="140"/>
      <c r="L73" s="140"/>
    </row>
    <row r="74" spans="2:12" x14ac:dyDescent="0.2">
      <c r="B74" s="97" t="s">
        <v>500</v>
      </c>
      <c r="G74" s="98"/>
      <c r="H74" s="127"/>
      <c r="I74" s="140"/>
      <c r="J74" s="140"/>
      <c r="K74" s="140"/>
      <c r="L74" s="140"/>
    </row>
    <row r="75" spans="2:12" x14ac:dyDescent="0.2">
      <c r="B75" s="97" t="s">
        <v>501</v>
      </c>
      <c r="G75" s="98"/>
      <c r="H75" s="127"/>
      <c r="I75" s="140"/>
      <c r="J75" s="140"/>
      <c r="K75" s="140"/>
      <c r="L75" s="140"/>
    </row>
    <row r="76" spans="2:12" x14ac:dyDescent="0.2">
      <c r="B76" s="97" t="s">
        <v>502</v>
      </c>
      <c r="G76" s="98"/>
      <c r="H76" s="127"/>
      <c r="I76" s="140"/>
      <c r="J76" s="140"/>
      <c r="K76" s="140"/>
      <c r="L76" s="140"/>
    </row>
    <row r="77" spans="2:12" x14ac:dyDescent="0.2">
      <c r="B77" s="97" t="s">
        <v>503</v>
      </c>
      <c r="G77" s="98"/>
      <c r="H77" s="127"/>
      <c r="I77" s="140"/>
      <c r="J77" s="140"/>
      <c r="K77" s="140"/>
      <c r="L77" s="140"/>
    </row>
    <row r="78" spans="2:12" x14ac:dyDescent="0.2">
      <c r="B78" s="126" t="s">
        <v>313</v>
      </c>
      <c r="G78" s="98"/>
      <c r="H78" s="127"/>
      <c r="I78" s="140"/>
      <c r="J78" s="140"/>
      <c r="K78" s="140"/>
      <c r="L78" s="140"/>
    </row>
    <row r="79" spans="2:12" x14ac:dyDescent="0.2">
      <c r="B79" s="126" t="s">
        <v>315</v>
      </c>
      <c r="G79" s="98"/>
      <c r="H79" s="127"/>
      <c r="I79" s="140"/>
      <c r="J79" s="140"/>
      <c r="K79" s="140"/>
      <c r="L79" s="140"/>
    </row>
    <row r="80" spans="2:12" x14ac:dyDescent="0.2">
      <c r="B80" s="97"/>
      <c r="C80" s="1" t="s">
        <v>576</v>
      </c>
      <c r="G80" s="98"/>
      <c r="H80" s="127"/>
      <c r="I80" s="140">
        <v>0</v>
      </c>
      <c r="J80" s="140">
        <v>0</v>
      </c>
      <c r="K80" s="140">
        <v>0</v>
      </c>
      <c r="L80" s="140">
        <v>0</v>
      </c>
    </row>
    <row r="81" spans="2:14" x14ac:dyDescent="0.2">
      <c r="B81" s="97"/>
      <c r="C81" s="1" t="s">
        <v>577</v>
      </c>
      <c r="G81" s="98"/>
      <c r="H81" s="127"/>
      <c r="I81" s="140">
        <v>0</v>
      </c>
      <c r="J81" s="140">
        <v>0</v>
      </c>
      <c r="K81" s="140">
        <v>0</v>
      </c>
      <c r="L81" s="140">
        <v>0</v>
      </c>
    </row>
    <row r="82" spans="2:14" x14ac:dyDescent="0.2">
      <c r="B82" s="97"/>
      <c r="C82" s="1" t="s">
        <v>578</v>
      </c>
      <c r="G82" s="98"/>
      <c r="H82" s="127"/>
      <c r="I82" s="140"/>
      <c r="J82" s="143"/>
      <c r="K82" s="140"/>
      <c r="L82" s="140"/>
    </row>
    <row r="83" spans="2:14" x14ac:dyDescent="0.2">
      <c r="B83" s="97"/>
      <c r="C83" s="1" t="s">
        <v>381</v>
      </c>
      <c r="G83" s="98"/>
      <c r="H83" s="127"/>
      <c r="I83" s="140">
        <v>0</v>
      </c>
      <c r="J83" s="150">
        <v>0</v>
      </c>
      <c r="K83" s="140">
        <v>0</v>
      </c>
      <c r="L83" s="63">
        <v>0</v>
      </c>
    </row>
    <row r="84" spans="2:14" x14ac:dyDescent="0.2">
      <c r="B84" s="126" t="s">
        <v>379</v>
      </c>
      <c r="G84" s="98"/>
      <c r="H84" s="127"/>
      <c r="I84" s="378"/>
      <c r="J84" s="378">
        <f>SUM(J79:J83)</f>
        <v>0</v>
      </c>
      <c r="K84" s="378"/>
      <c r="L84" s="378">
        <f>SUM(L79:L83)</f>
        <v>0</v>
      </c>
    </row>
    <row r="85" spans="2:14" x14ac:dyDescent="0.2">
      <c r="B85" s="126" t="s">
        <v>316</v>
      </c>
      <c r="G85" s="98"/>
      <c r="H85" s="127"/>
      <c r="I85" s="140"/>
      <c r="J85" s="140"/>
      <c r="K85" s="140"/>
      <c r="L85" s="140"/>
      <c r="M85" s="379"/>
      <c r="N85" s="379"/>
    </row>
    <row r="86" spans="2:14" x14ac:dyDescent="0.2">
      <c r="B86" s="97"/>
      <c r="C86" s="1" t="s">
        <v>328</v>
      </c>
      <c r="G86" s="98"/>
      <c r="H86" s="127"/>
      <c r="I86" s="140"/>
      <c r="J86" s="140"/>
      <c r="K86" s="140"/>
      <c r="L86" s="140"/>
      <c r="M86" s="379"/>
      <c r="N86" s="379"/>
    </row>
    <row r="87" spans="2:14" x14ac:dyDescent="0.2">
      <c r="B87" s="97"/>
      <c r="C87" s="1" t="s">
        <v>329</v>
      </c>
      <c r="G87" s="98"/>
      <c r="H87" s="127"/>
      <c r="I87" s="140"/>
      <c r="J87" s="140"/>
      <c r="K87" s="140"/>
      <c r="L87" s="140"/>
      <c r="M87" s="379"/>
      <c r="N87" s="379"/>
    </row>
    <row r="88" spans="2:14" x14ac:dyDescent="0.2">
      <c r="B88" s="97"/>
      <c r="C88" s="1" t="s">
        <v>388</v>
      </c>
      <c r="G88" s="98"/>
      <c r="H88" s="127"/>
      <c r="I88" s="140">
        <v>0</v>
      </c>
      <c r="J88" s="140">
        <v>0</v>
      </c>
      <c r="K88" s="140">
        <v>0</v>
      </c>
      <c r="L88" s="140">
        <v>0</v>
      </c>
    </row>
    <row r="89" spans="2:14" x14ac:dyDescent="0.2">
      <c r="B89" s="97"/>
      <c r="C89" s="1" t="s">
        <v>330</v>
      </c>
      <c r="G89" s="98"/>
      <c r="H89" s="127"/>
      <c r="I89" s="140"/>
      <c r="J89" s="140"/>
      <c r="K89" s="140"/>
      <c r="L89" s="140"/>
      <c r="M89" s="379"/>
      <c r="N89" s="379"/>
    </row>
    <row r="90" spans="2:14" x14ac:dyDescent="0.2">
      <c r="B90" s="97"/>
      <c r="C90" s="1" t="s">
        <v>331</v>
      </c>
      <c r="G90" s="98"/>
      <c r="H90" s="127"/>
      <c r="I90" s="140"/>
      <c r="J90" s="140"/>
      <c r="K90" s="140"/>
      <c r="L90" s="140"/>
      <c r="M90" s="379"/>
      <c r="N90" s="379"/>
    </row>
    <row r="91" spans="2:14" x14ac:dyDescent="0.2">
      <c r="B91" s="97"/>
      <c r="C91" s="1" t="s">
        <v>332</v>
      </c>
      <c r="G91" s="98"/>
      <c r="H91" s="127"/>
      <c r="I91" s="140">
        <v>0</v>
      </c>
      <c r="J91" s="140">
        <v>0</v>
      </c>
      <c r="K91" s="140">
        <v>0</v>
      </c>
      <c r="L91" s="140">
        <v>0</v>
      </c>
      <c r="M91" s="379"/>
      <c r="N91" s="379"/>
    </row>
    <row r="92" spans="2:14" x14ac:dyDescent="0.2">
      <c r="B92" s="97"/>
      <c r="C92" s="1" t="s">
        <v>333</v>
      </c>
      <c r="G92" s="98"/>
      <c r="H92" s="127"/>
      <c r="I92" s="140">
        <v>0</v>
      </c>
      <c r="J92" s="140">
        <v>0</v>
      </c>
      <c r="K92" s="140">
        <v>0</v>
      </c>
      <c r="L92" s="140">
        <v>0</v>
      </c>
      <c r="M92" s="379"/>
      <c r="N92" s="379"/>
    </row>
    <row r="93" spans="2:14" x14ac:dyDescent="0.2">
      <c r="B93" s="97"/>
      <c r="C93" s="1" t="s">
        <v>334</v>
      </c>
      <c r="G93" s="98"/>
      <c r="H93" s="127"/>
      <c r="I93" s="140">
        <v>0</v>
      </c>
      <c r="J93" s="140">
        <v>0</v>
      </c>
      <c r="K93" s="140">
        <v>0</v>
      </c>
      <c r="L93" s="140">
        <v>0</v>
      </c>
      <c r="M93" s="379"/>
      <c r="N93" s="379"/>
    </row>
    <row r="94" spans="2:14" x14ac:dyDescent="0.2">
      <c r="B94" s="97"/>
      <c r="C94" s="1" t="s">
        <v>335</v>
      </c>
      <c r="G94" s="98"/>
      <c r="H94" s="127"/>
      <c r="I94" s="140">
        <v>0</v>
      </c>
      <c r="J94" s="140">
        <v>0</v>
      </c>
      <c r="K94" s="140">
        <v>0</v>
      </c>
      <c r="L94" s="140">
        <v>0</v>
      </c>
      <c r="M94" s="379"/>
      <c r="N94" s="379"/>
    </row>
    <row r="95" spans="2:14" x14ac:dyDescent="0.2">
      <c r="B95" s="97"/>
      <c r="C95" s="1" t="s">
        <v>336</v>
      </c>
      <c r="G95" s="98"/>
      <c r="H95" s="127"/>
      <c r="I95" s="140"/>
      <c r="J95" s="140"/>
      <c r="K95" s="140"/>
      <c r="L95" s="140"/>
      <c r="M95" s="379"/>
      <c r="N95" s="379"/>
    </row>
    <row r="96" spans="2:14" x14ac:dyDescent="0.2">
      <c r="B96" s="97"/>
      <c r="C96" s="1" t="s">
        <v>337</v>
      </c>
      <c r="G96" s="98"/>
      <c r="H96" s="127"/>
      <c r="I96" s="140">
        <v>0</v>
      </c>
      <c r="J96" s="140">
        <v>0</v>
      </c>
      <c r="K96" s="140">
        <v>0</v>
      </c>
      <c r="L96" s="140">
        <v>0</v>
      </c>
      <c r="M96" s="379"/>
      <c r="N96" s="379"/>
    </row>
    <row r="97" spans="2:14" x14ac:dyDescent="0.2">
      <c r="B97" s="97"/>
      <c r="C97" s="1" t="s">
        <v>338</v>
      </c>
      <c r="G97" s="98"/>
      <c r="H97" s="127"/>
      <c r="I97" s="140"/>
      <c r="J97" s="140"/>
      <c r="K97" s="140"/>
      <c r="L97" s="140"/>
      <c r="M97" s="379"/>
      <c r="N97" s="379"/>
    </row>
    <row r="98" spans="2:14" x14ac:dyDescent="0.2">
      <c r="B98" s="97"/>
      <c r="C98" s="1" t="s">
        <v>339</v>
      </c>
      <c r="G98" s="98"/>
      <c r="H98" s="127"/>
      <c r="I98" s="140"/>
      <c r="J98" s="140"/>
      <c r="K98" s="140"/>
      <c r="L98" s="140"/>
      <c r="M98" s="379"/>
      <c r="N98" s="379"/>
    </row>
    <row r="99" spans="2:14" x14ac:dyDescent="0.2">
      <c r="B99" s="97"/>
      <c r="C99" s="1" t="s">
        <v>340</v>
      </c>
      <c r="G99" s="98"/>
      <c r="H99" s="127"/>
      <c r="I99" s="140">
        <v>0</v>
      </c>
      <c r="J99" s="140">
        <v>0</v>
      </c>
      <c r="K99" s="140">
        <v>0</v>
      </c>
      <c r="L99" s="140">
        <v>0</v>
      </c>
      <c r="M99" s="379"/>
      <c r="N99" s="379"/>
    </row>
    <row r="100" spans="2:14" x14ac:dyDescent="0.2">
      <c r="B100" s="97"/>
      <c r="C100" s="1" t="s">
        <v>341</v>
      </c>
      <c r="G100" s="98"/>
      <c r="H100" s="127"/>
      <c r="I100" s="140">
        <v>0</v>
      </c>
      <c r="J100" s="140">
        <v>0</v>
      </c>
      <c r="K100" s="140">
        <v>0</v>
      </c>
      <c r="L100" s="140">
        <v>0</v>
      </c>
      <c r="M100" s="379"/>
      <c r="N100" s="379"/>
    </row>
    <row r="101" spans="2:14" x14ac:dyDescent="0.2">
      <c r="B101" s="97"/>
      <c r="C101" s="1" t="s">
        <v>342</v>
      </c>
      <c r="G101" s="98"/>
      <c r="H101" s="127"/>
      <c r="I101" s="140"/>
      <c r="J101" s="140"/>
      <c r="K101" s="140"/>
      <c r="L101" s="140"/>
      <c r="M101" s="379"/>
      <c r="N101" s="379"/>
    </row>
    <row r="102" spans="2:14" x14ac:dyDescent="0.2">
      <c r="B102" s="97"/>
      <c r="C102" s="1" t="s">
        <v>343</v>
      </c>
      <c r="G102" s="98"/>
      <c r="H102" s="127"/>
      <c r="I102" s="140"/>
      <c r="J102" s="140"/>
      <c r="K102" s="140"/>
      <c r="L102" s="140"/>
      <c r="M102" s="379"/>
      <c r="N102" s="379"/>
    </row>
    <row r="103" spans="2:14" x14ac:dyDescent="0.2">
      <c r="B103" s="97"/>
      <c r="C103" s="1" t="s">
        <v>344</v>
      </c>
      <c r="G103" s="98"/>
      <c r="H103" s="127"/>
      <c r="I103" s="140"/>
      <c r="J103" s="140"/>
      <c r="K103" s="140"/>
      <c r="L103" s="513"/>
      <c r="M103" s="379"/>
      <c r="N103" s="379"/>
    </row>
    <row r="104" spans="2:14" ht="15.75" customHeight="1" x14ac:dyDescent="0.2">
      <c r="B104" s="604" t="s">
        <v>0</v>
      </c>
      <c r="C104" s="605"/>
      <c r="D104" s="605"/>
      <c r="E104" s="605"/>
      <c r="F104" s="605"/>
      <c r="G104" s="606"/>
      <c r="H104" s="632" t="s">
        <v>678</v>
      </c>
      <c r="I104" s="633" t="s">
        <v>979</v>
      </c>
      <c r="J104" s="634"/>
      <c r="K104" s="635" t="s">
        <v>794</v>
      </c>
      <c r="L104" s="636"/>
      <c r="M104" s="379"/>
      <c r="N104" s="379"/>
    </row>
    <row r="105" spans="2:14" x14ac:dyDescent="0.2">
      <c r="B105" s="629"/>
      <c r="C105" s="630"/>
      <c r="D105" s="630"/>
      <c r="E105" s="630"/>
      <c r="F105" s="630"/>
      <c r="G105" s="631"/>
      <c r="H105" s="632"/>
      <c r="I105" s="144" t="s">
        <v>679</v>
      </c>
      <c r="J105" s="134" t="s">
        <v>629</v>
      </c>
      <c r="K105" s="144" t="s">
        <v>679</v>
      </c>
      <c r="L105" s="134" t="s">
        <v>629</v>
      </c>
      <c r="M105" s="379"/>
      <c r="N105" s="379"/>
    </row>
    <row r="106" spans="2:14" x14ac:dyDescent="0.2">
      <c r="B106" s="97"/>
      <c r="C106" s="1" t="s">
        <v>532</v>
      </c>
      <c r="G106" s="98"/>
      <c r="H106" s="127"/>
      <c r="I106" s="140">
        <v>0</v>
      </c>
      <c r="J106" s="140">
        <v>0</v>
      </c>
      <c r="K106" s="140">
        <v>0</v>
      </c>
      <c r="L106" s="140">
        <v>0</v>
      </c>
      <c r="N106" s="379"/>
    </row>
    <row r="107" spans="2:14" x14ac:dyDescent="0.2">
      <c r="B107" s="97"/>
      <c r="C107" s="1" t="s">
        <v>389</v>
      </c>
      <c r="G107" s="98"/>
      <c r="H107" s="127"/>
      <c r="I107" s="140">
        <v>0</v>
      </c>
      <c r="J107" s="140">
        <v>0</v>
      </c>
      <c r="K107" s="140">
        <v>0</v>
      </c>
      <c r="L107" s="140">
        <v>0</v>
      </c>
      <c r="N107" s="379"/>
    </row>
    <row r="108" spans="2:14" x14ac:dyDescent="0.2">
      <c r="B108" s="97"/>
      <c r="C108" s="1" t="s">
        <v>345</v>
      </c>
      <c r="G108" s="98"/>
      <c r="H108" s="127"/>
      <c r="I108" s="140">
        <v>0</v>
      </c>
      <c r="J108" s="140">
        <v>0</v>
      </c>
      <c r="K108" s="140">
        <v>0</v>
      </c>
      <c r="L108" s="140">
        <v>0</v>
      </c>
      <c r="M108" s="379"/>
      <c r="N108" s="379"/>
    </row>
    <row r="109" spans="2:14" x14ac:dyDescent="0.2">
      <c r="B109" s="97"/>
      <c r="C109" s="1" t="s">
        <v>346</v>
      </c>
      <c r="G109" s="98"/>
      <c r="H109" s="127"/>
      <c r="I109" s="140"/>
      <c r="J109" s="140"/>
      <c r="K109" s="140"/>
      <c r="L109" s="140"/>
      <c r="M109" s="379"/>
      <c r="N109" s="379"/>
    </row>
    <row r="110" spans="2:14" x14ac:dyDescent="0.2">
      <c r="B110" s="97"/>
      <c r="C110" s="1" t="s">
        <v>347</v>
      </c>
      <c r="G110" s="98"/>
      <c r="H110" s="127"/>
      <c r="I110" s="140"/>
      <c r="J110" s="140"/>
      <c r="K110" s="140"/>
      <c r="L110" s="140"/>
      <c r="M110" s="379"/>
      <c r="N110" s="379"/>
    </row>
    <row r="111" spans="2:14" x14ac:dyDescent="0.2">
      <c r="B111" s="97"/>
      <c r="C111" s="1" t="s">
        <v>348</v>
      </c>
      <c r="G111" s="98"/>
      <c r="H111" s="127"/>
      <c r="I111" s="140"/>
      <c r="J111" s="140"/>
      <c r="K111" s="140"/>
      <c r="L111" s="140"/>
      <c r="M111" s="379"/>
      <c r="N111" s="379"/>
    </row>
    <row r="112" spans="2:14" x14ac:dyDescent="0.2">
      <c r="B112" s="97"/>
      <c r="C112" s="1" t="s">
        <v>349</v>
      </c>
      <c r="G112" s="98"/>
      <c r="H112" s="127"/>
      <c r="I112" s="140">
        <v>0</v>
      </c>
      <c r="J112" s="140">
        <v>0</v>
      </c>
      <c r="K112" s="140">
        <v>0</v>
      </c>
      <c r="L112" s="140">
        <v>0</v>
      </c>
      <c r="M112" s="379"/>
      <c r="N112" s="379"/>
    </row>
    <row r="113" spans="2:14" x14ac:dyDescent="0.2">
      <c r="B113" s="97"/>
      <c r="C113" s="1" t="s">
        <v>350</v>
      </c>
      <c r="G113" s="98"/>
      <c r="H113" s="127"/>
      <c r="I113" s="140"/>
      <c r="J113" s="140"/>
      <c r="K113" s="140"/>
      <c r="L113" s="140"/>
      <c r="M113" s="379"/>
      <c r="N113" s="379"/>
    </row>
    <row r="114" spans="2:14" x14ac:dyDescent="0.2">
      <c r="B114" s="97"/>
      <c r="C114" s="1" t="s">
        <v>351</v>
      </c>
      <c r="G114" s="98"/>
      <c r="H114" s="127"/>
      <c r="I114" s="140"/>
      <c r="J114" s="140"/>
      <c r="K114" s="140"/>
      <c r="L114" s="140"/>
      <c r="M114" s="379"/>
      <c r="N114" s="379"/>
    </row>
    <row r="115" spans="2:14" x14ac:dyDescent="0.2">
      <c r="B115" s="97"/>
      <c r="C115" s="1" t="s">
        <v>352</v>
      </c>
      <c r="G115" s="98"/>
      <c r="H115" s="127"/>
      <c r="I115" s="140">
        <v>0</v>
      </c>
      <c r="J115" s="140">
        <v>0</v>
      </c>
      <c r="K115" s="140">
        <v>0</v>
      </c>
      <c r="L115" s="140">
        <v>0</v>
      </c>
      <c r="M115" s="379"/>
      <c r="N115" s="379"/>
    </row>
    <row r="116" spans="2:14" x14ac:dyDescent="0.2">
      <c r="B116" s="97"/>
      <c r="C116" s="1" t="s">
        <v>353</v>
      </c>
      <c r="G116" s="98"/>
      <c r="H116" s="127"/>
      <c r="I116" s="140">
        <v>0</v>
      </c>
      <c r="J116" s="140">
        <v>0</v>
      </c>
      <c r="K116" s="140">
        <v>0</v>
      </c>
      <c r="L116" s="140">
        <v>0</v>
      </c>
      <c r="M116" s="379"/>
      <c r="N116" s="379"/>
    </row>
    <row r="117" spans="2:14" x14ac:dyDescent="0.2">
      <c r="B117" s="97"/>
      <c r="C117" s="1" t="s">
        <v>354</v>
      </c>
      <c r="G117" s="98"/>
      <c r="H117" s="127"/>
      <c r="I117" s="140">
        <v>0</v>
      </c>
      <c r="J117" s="140">
        <v>0</v>
      </c>
      <c r="K117" s="140">
        <v>0</v>
      </c>
      <c r="L117" s="140">
        <v>0</v>
      </c>
      <c r="M117" s="379"/>
      <c r="N117" s="379"/>
    </row>
    <row r="118" spans="2:14" x14ac:dyDescent="0.2">
      <c r="B118" s="97"/>
      <c r="C118" s="1" t="s">
        <v>355</v>
      </c>
      <c r="G118" s="98"/>
      <c r="H118" s="127"/>
      <c r="I118" s="140"/>
      <c r="J118" s="140"/>
      <c r="K118" s="140"/>
      <c r="L118" s="140"/>
      <c r="M118" s="379"/>
      <c r="N118" s="379"/>
    </row>
    <row r="119" spans="2:14" x14ac:dyDescent="0.2">
      <c r="B119" s="97"/>
      <c r="C119" s="1" t="s">
        <v>356</v>
      </c>
      <c r="G119" s="98"/>
      <c r="H119" s="127"/>
      <c r="I119" s="140"/>
      <c r="J119" s="140"/>
      <c r="K119" s="140"/>
      <c r="L119" s="140"/>
      <c r="M119" s="379"/>
      <c r="N119" s="379"/>
    </row>
    <row r="120" spans="2:14" x14ac:dyDescent="0.2">
      <c r="B120" s="97"/>
      <c r="C120" s="1" t="s">
        <v>357</v>
      </c>
      <c r="G120" s="98"/>
      <c r="H120" s="127"/>
      <c r="I120" s="140"/>
      <c r="J120" s="140"/>
      <c r="K120" s="140"/>
      <c r="L120" s="140"/>
      <c r="M120" s="379"/>
      <c r="N120" s="379"/>
    </row>
    <row r="121" spans="2:14" x14ac:dyDescent="0.2">
      <c r="B121" s="97"/>
      <c r="C121" s="1" t="s">
        <v>358</v>
      </c>
      <c r="G121" s="98"/>
      <c r="H121" s="127"/>
      <c r="I121" s="140">
        <v>0</v>
      </c>
      <c r="J121" s="140">
        <v>0</v>
      </c>
      <c r="K121" s="140">
        <v>0</v>
      </c>
      <c r="L121" s="140">
        <v>0</v>
      </c>
      <c r="M121" s="379"/>
      <c r="N121" s="379"/>
    </row>
    <row r="122" spans="2:14" x14ac:dyDescent="0.2">
      <c r="B122" s="97"/>
      <c r="C122" s="1" t="s">
        <v>359</v>
      </c>
      <c r="G122" s="98"/>
      <c r="H122" s="127"/>
      <c r="I122" s="140">
        <v>0</v>
      </c>
      <c r="J122" s="140">
        <v>0</v>
      </c>
      <c r="K122" s="140">
        <v>0</v>
      </c>
      <c r="L122" s="140">
        <v>0</v>
      </c>
      <c r="M122" s="379"/>
      <c r="N122" s="379"/>
    </row>
    <row r="123" spans="2:14" x14ac:dyDescent="0.2">
      <c r="B123" s="97"/>
      <c r="C123" s="1" t="s">
        <v>360</v>
      </c>
      <c r="G123" s="98"/>
      <c r="H123" s="127"/>
      <c r="I123" s="140">
        <v>0</v>
      </c>
      <c r="J123" s="140">
        <v>0</v>
      </c>
      <c r="K123" s="140">
        <v>0</v>
      </c>
      <c r="L123" s="140">
        <v>0</v>
      </c>
      <c r="M123" s="379"/>
      <c r="N123" s="379"/>
    </row>
    <row r="124" spans="2:14" x14ac:dyDescent="0.2">
      <c r="B124" s="97"/>
      <c r="C124" s="1" t="s">
        <v>361</v>
      </c>
      <c r="G124" s="98"/>
      <c r="H124" s="127"/>
      <c r="I124" s="140">
        <v>0</v>
      </c>
      <c r="J124" s="140">
        <v>0</v>
      </c>
      <c r="K124" s="140">
        <v>0</v>
      </c>
      <c r="L124" s="140">
        <v>0</v>
      </c>
      <c r="M124" s="379"/>
      <c r="N124" s="379"/>
    </row>
    <row r="125" spans="2:14" x14ac:dyDescent="0.2">
      <c r="B125" s="97"/>
      <c r="C125" s="1" t="s">
        <v>362</v>
      </c>
      <c r="G125" s="98"/>
      <c r="H125" s="127"/>
      <c r="I125" s="140"/>
      <c r="J125" s="140"/>
      <c r="K125" s="140"/>
      <c r="L125" s="140"/>
      <c r="M125" s="379"/>
      <c r="N125" s="379"/>
    </row>
    <row r="126" spans="2:14" x14ac:dyDescent="0.2">
      <c r="B126" s="97"/>
      <c r="C126" s="1" t="s">
        <v>363</v>
      </c>
      <c r="G126" s="98"/>
      <c r="H126" s="127"/>
      <c r="I126" s="140"/>
      <c r="J126" s="140"/>
      <c r="K126" s="140"/>
      <c r="L126" s="140"/>
      <c r="M126" s="379"/>
      <c r="N126" s="379"/>
    </row>
    <row r="127" spans="2:14" x14ac:dyDescent="0.2">
      <c r="B127" s="97"/>
      <c r="C127" s="1" t="s">
        <v>364</v>
      </c>
      <c r="G127" s="98"/>
      <c r="H127" s="127"/>
      <c r="I127" s="140"/>
      <c r="J127" s="140"/>
      <c r="K127" s="140"/>
      <c r="L127" s="140"/>
      <c r="M127" s="379"/>
      <c r="N127" s="379"/>
    </row>
    <row r="128" spans="2:14" x14ac:dyDescent="0.2">
      <c r="B128" s="97"/>
      <c r="C128" s="1" t="s">
        <v>390</v>
      </c>
      <c r="G128" s="98"/>
      <c r="H128" s="127"/>
      <c r="I128" s="140">
        <v>0</v>
      </c>
      <c r="J128" s="140">
        <v>0</v>
      </c>
      <c r="K128" s="140">
        <v>0</v>
      </c>
      <c r="L128" s="140">
        <v>0</v>
      </c>
      <c r="M128" s="379"/>
      <c r="N128" s="379"/>
    </row>
    <row r="129" spans="2:14" x14ac:dyDescent="0.2">
      <c r="B129" s="97"/>
      <c r="C129" s="1" t="s">
        <v>365</v>
      </c>
      <c r="G129" s="98"/>
      <c r="H129" s="127"/>
      <c r="I129" s="140"/>
      <c r="J129" s="140"/>
      <c r="K129" s="140"/>
      <c r="L129" s="140"/>
      <c r="M129" s="379"/>
      <c r="N129" s="379"/>
    </row>
    <row r="130" spans="2:14" x14ac:dyDescent="0.2">
      <c r="B130" s="97"/>
      <c r="C130" s="1" t="s">
        <v>366</v>
      </c>
      <c r="G130" s="98"/>
      <c r="H130" s="127"/>
      <c r="I130" s="140">
        <v>0</v>
      </c>
      <c r="J130" s="140">
        <v>0</v>
      </c>
      <c r="K130" s="140">
        <v>0</v>
      </c>
      <c r="L130" s="140">
        <v>0</v>
      </c>
      <c r="M130" s="379"/>
      <c r="N130" s="379"/>
    </row>
    <row r="131" spans="2:14" x14ac:dyDescent="0.2">
      <c r="B131" s="97"/>
      <c r="C131" s="1" t="s">
        <v>367</v>
      </c>
      <c r="G131" s="98"/>
      <c r="H131" s="127"/>
      <c r="I131" s="140">
        <v>0</v>
      </c>
      <c r="J131" s="140">
        <v>0</v>
      </c>
      <c r="K131" s="140">
        <v>0</v>
      </c>
      <c r="L131" s="140">
        <v>0</v>
      </c>
      <c r="M131" s="379"/>
      <c r="N131" s="379"/>
    </row>
    <row r="132" spans="2:14" x14ac:dyDescent="0.2">
      <c r="B132" s="97"/>
      <c r="C132" s="1" t="s">
        <v>368</v>
      </c>
      <c r="G132" s="98"/>
      <c r="H132" s="127"/>
      <c r="I132" s="140"/>
      <c r="J132" s="140"/>
      <c r="K132" s="140"/>
      <c r="L132" s="140"/>
      <c r="M132" s="379"/>
      <c r="N132" s="379"/>
    </row>
    <row r="133" spans="2:14" x14ac:dyDescent="0.2">
      <c r="B133" s="97"/>
      <c r="C133" s="1" t="s">
        <v>391</v>
      </c>
      <c r="G133" s="98"/>
      <c r="H133" s="127"/>
      <c r="I133" s="140"/>
      <c r="J133" s="140"/>
      <c r="K133" s="140"/>
      <c r="L133" s="140"/>
      <c r="M133" s="379"/>
      <c r="N133" s="379"/>
    </row>
    <row r="134" spans="2:14" x14ac:dyDescent="0.2">
      <c r="B134" s="97"/>
      <c r="C134" s="1" t="s">
        <v>369</v>
      </c>
      <c r="G134" s="98"/>
      <c r="H134" s="127"/>
      <c r="I134" s="140">
        <v>0</v>
      </c>
      <c r="J134" s="140">
        <v>0</v>
      </c>
      <c r="K134" s="140">
        <v>0</v>
      </c>
      <c r="L134" s="140">
        <v>0</v>
      </c>
      <c r="N134" s="379"/>
    </row>
    <row r="135" spans="2:14" x14ac:dyDescent="0.2">
      <c r="B135" s="97"/>
      <c r="C135" s="1" t="s">
        <v>575</v>
      </c>
      <c r="G135" s="98"/>
      <c r="H135" s="127"/>
      <c r="I135" s="140"/>
      <c r="J135" s="140"/>
      <c r="K135" s="140"/>
      <c r="L135" s="140"/>
      <c r="M135" s="379"/>
      <c r="N135" s="379"/>
    </row>
    <row r="136" spans="2:14" x14ac:dyDescent="0.2">
      <c r="B136" s="97"/>
      <c r="C136" s="1" t="s">
        <v>370</v>
      </c>
      <c r="G136" s="98"/>
      <c r="H136" s="127"/>
      <c r="I136" s="140">
        <v>0</v>
      </c>
      <c r="J136" s="140">
        <v>0</v>
      </c>
      <c r="K136" s="140">
        <v>0</v>
      </c>
      <c r="L136" s="140">
        <v>0</v>
      </c>
      <c r="M136" s="379"/>
      <c r="N136" s="379"/>
    </row>
    <row r="137" spans="2:14" x14ac:dyDescent="0.2">
      <c r="B137" s="97"/>
      <c r="C137" s="1" t="s">
        <v>371</v>
      </c>
      <c r="G137" s="98"/>
      <c r="H137" s="127"/>
      <c r="I137" s="140"/>
      <c r="J137" s="140"/>
      <c r="K137" s="140"/>
      <c r="L137" s="140"/>
      <c r="M137" s="379"/>
      <c r="N137" s="379"/>
    </row>
    <row r="138" spans="2:14" x14ac:dyDescent="0.2">
      <c r="B138" s="97"/>
      <c r="C138" s="1" t="s">
        <v>372</v>
      </c>
      <c r="G138" s="98"/>
      <c r="H138" s="127"/>
      <c r="I138" s="140"/>
      <c r="J138" s="140"/>
      <c r="K138" s="140"/>
      <c r="L138" s="140"/>
      <c r="M138" s="379"/>
      <c r="N138" s="379"/>
    </row>
    <row r="139" spans="2:14" x14ac:dyDescent="0.2">
      <c r="B139" s="97"/>
      <c r="C139" s="1" t="s">
        <v>373</v>
      </c>
      <c r="G139" s="98"/>
      <c r="H139" s="127"/>
      <c r="I139" s="140">
        <v>0</v>
      </c>
      <c r="J139" s="140">
        <v>0</v>
      </c>
      <c r="K139" s="140">
        <v>0</v>
      </c>
      <c r="L139" s="140">
        <v>0</v>
      </c>
      <c r="M139" s="379"/>
      <c r="N139" s="379"/>
    </row>
    <row r="140" spans="2:14" x14ac:dyDescent="0.2">
      <c r="B140" s="97"/>
      <c r="C140" s="1" t="s">
        <v>374</v>
      </c>
      <c r="G140" s="98"/>
      <c r="H140" s="127"/>
      <c r="I140" s="140">
        <v>0</v>
      </c>
      <c r="J140" s="140">
        <v>0</v>
      </c>
      <c r="K140" s="140">
        <v>0</v>
      </c>
      <c r="L140" s="140">
        <v>0</v>
      </c>
      <c r="M140" s="379"/>
      <c r="N140" s="379"/>
    </row>
    <row r="141" spans="2:14" x14ac:dyDescent="0.2">
      <c r="B141" s="97"/>
      <c r="C141" s="1" t="s">
        <v>375</v>
      </c>
      <c r="G141" s="98"/>
      <c r="H141" s="127"/>
      <c r="I141" s="140">
        <v>0</v>
      </c>
      <c r="J141" s="140">
        <v>0</v>
      </c>
      <c r="K141" s="140">
        <v>0</v>
      </c>
      <c r="L141" s="140">
        <v>0</v>
      </c>
      <c r="M141" s="379"/>
      <c r="N141" s="379"/>
    </row>
    <row r="142" spans="2:14" x14ac:dyDescent="0.2">
      <c r="B142" s="97"/>
      <c r="C142" s="1" t="s">
        <v>376</v>
      </c>
      <c r="G142" s="98"/>
      <c r="H142" s="127"/>
      <c r="I142" s="140"/>
      <c r="J142" s="140"/>
      <c r="K142" s="140"/>
      <c r="L142" s="140"/>
      <c r="M142" s="379"/>
      <c r="N142" s="379"/>
    </row>
    <row r="143" spans="2:14" x14ac:dyDescent="0.2">
      <c r="B143" s="97"/>
      <c r="C143" s="1" t="s">
        <v>377</v>
      </c>
      <c r="G143" s="98"/>
      <c r="H143" s="127"/>
      <c r="I143" s="140">
        <v>0</v>
      </c>
      <c r="J143" s="140">
        <v>0</v>
      </c>
      <c r="K143" s="140">
        <v>0</v>
      </c>
      <c r="L143" s="140">
        <v>0</v>
      </c>
      <c r="M143" s="379"/>
      <c r="N143" s="379"/>
    </row>
    <row r="144" spans="2:14" x14ac:dyDescent="0.2">
      <c r="B144" s="97"/>
      <c r="C144" s="1" t="s">
        <v>378</v>
      </c>
      <c r="G144" s="98"/>
      <c r="H144" s="127"/>
      <c r="I144" s="140"/>
      <c r="J144" s="140"/>
      <c r="K144" s="140"/>
      <c r="L144" s="140"/>
      <c r="M144" s="379"/>
      <c r="N144" s="379"/>
    </row>
    <row r="145" spans="2:14" x14ac:dyDescent="0.2">
      <c r="B145" s="126" t="s">
        <v>504</v>
      </c>
      <c r="G145" s="98"/>
      <c r="H145" s="141"/>
      <c r="I145" s="378"/>
      <c r="J145" s="378">
        <f>SUM(J86:J144)</f>
        <v>0</v>
      </c>
      <c r="K145" s="378"/>
      <c r="L145" s="378">
        <f>SUM(L86:L144)</f>
        <v>0</v>
      </c>
    </row>
    <row r="146" spans="2:14" x14ac:dyDescent="0.2">
      <c r="B146" s="97" t="s">
        <v>207</v>
      </c>
      <c r="G146" s="98"/>
      <c r="H146" s="127"/>
      <c r="I146" s="140"/>
      <c r="J146" s="140">
        <v>0</v>
      </c>
      <c r="K146" s="140"/>
      <c r="L146" s="140">
        <v>0</v>
      </c>
    </row>
    <row r="147" spans="2:14" x14ac:dyDescent="0.2">
      <c r="B147" s="126" t="s">
        <v>380</v>
      </c>
      <c r="G147" s="98"/>
      <c r="H147" s="127"/>
      <c r="I147" s="140"/>
      <c r="J147" s="378">
        <f>+J145+J84</f>
        <v>0</v>
      </c>
      <c r="K147" s="140"/>
      <c r="L147" s="378">
        <f>+L145+L84</f>
        <v>0</v>
      </c>
    </row>
    <row r="148" spans="2:14" x14ac:dyDescent="0.2">
      <c r="B148" s="126" t="s">
        <v>314</v>
      </c>
      <c r="G148" s="98"/>
      <c r="H148" s="127"/>
      <c r="I148" s="140"/>
      <c r="J148" s="140"/>
      <c r="K148" s="140"/>
      <c r="L148" s="140"/>
    </row>
    <row r="149" spans="2:14" x14ac:dyDescent="0.2">
      <c r="B149" s="97" t="s">
        <v>438</v>
      </c>
      <c r="G149" s="98"/>
      <c r="H149" s="127"/>
      <c r="I149" s="140">
        <v>0</v>
      </c>
      <c r="J149" s="140">
        <v>0</v>
      </c>
      <c r="K149" s="140">
        <v>0</v>
      </c>
      <c r="L149" s="140">
        <v>0</v>
      </c>
    </row>
    <row r="150" spans="2:14" x14ac:dyDescent="0.2">
      <c r="B150" s="126" t="s">
        <v>317</v>
      </c>
      <c r="G150" s="98"/>
      <c r="H150" s="127"/>
      <c r="I150" s="378">
        <f>+I149</f>
        <v>0</v>
      </c>
      <c r="J150" s="378">
        <f>+J149</f>
        <v>0</v>
      </c>
      <c r="K150" s="378">
        <f>+K149</f>
        <v>0</v>
      </c>
      <c r="L150" s="378">
        <f>+L149</f>
        <v>0</v>
      </c>
    </row>
    <row r="151" spans="2:14" x14ac:dyDescent="0.2">
      <c r="B151" s="126" t="s">
        <v>318</v>
      </c>
      <c r="G151" s="98"/>
      <c r="H151" s="127"/>
      <c r="I151" s="140"/>
      <c r="J151" s="378">
        <f>+J147+J150</f>
        <v>0</v>
      </c>
      <c r="K151" s="140"/>
      <c r="L151" s="378">
        <f>+L147+L150</f>
        <v>0</v>
      </c>
    </row>
    <row r="152" spans="2:14" x14ac:dyDescent="0.2">
      <c r="B152" s="126" t="s">
        <v>208</v>
      </c>
      <c r="G152" s="98"/>
      <c r="H152" s="127"/>
      <c r="I152" s="378">
        <v>0</v>
      </c>
      <c r="J152" s="378">
        <f>J63+J64+J67+J72+J151</f>
        <v>0</v>
      </c>
      <c r="K152" s="378">
        <v>0</v>
      </c>
      <c r="L152" s="378">
        <f>L63+L64+L67+L72+L151</f>
        <v>0</v>
      </c>
    </row>
    <row r="153" spans="2:14" x14ac:dyDescent="0.2">
      <c r="B153" s="126" t="s">
        <v>182</v>
      </c>
      <c r="G153" s="98"/>
      <c r="H153" s="127"/>
      <c r="I153" s="140"/>
      <c r="J153" s="140"/>
      <c r="K153" s="140"/>
      <c r="L153" s="140"/>
    </row>
    <row r="154" spans="2:14" x14ac:dyDescent="0.2">
      <c r="B154" s="97" t="s">
        <v>209</v>
      </c>
      <c r="G154" s="98"/>
      <c r="H154" s="127"/>
      <c r="I154" s="378">
        <f>+I152</f>
        <v>0</v>
      </c>
      <c r="J154" s="378">
        <f>+J152</f>
        <v>0</v>
      </c>
      <c r="K154" s="378">
        <f>+K152</f>
        <v>0</v>
      </c>
      <c r="L154" s="378">
        <f>+L152</f>
        <v>0</v>
      </c>
    </row>
    <row r="155" spans="2:14" x14ac:dyDescent="0.2">
      <c r="B155" s="97" t="s">
        <v>210</v>
      </c>
      <c r="G155" s="98"/>
      <c r="H155" s="127"/>
      <c r="I155" s="140">
        <v>0</v>
      </c>
      <c r="J155" s="378">
        <v>0</v>
      </c>
      <c r="K155" s="140">
        <v>0</v>
      </c>
      <c r="L155" s="378">
        <v>0</v>
      </c>
    </row>
    <row r="156" spans="2:14" x14ac:dyDescent="0.2">
      <c r="B156" s="126" t="s">
        <v>193</v>
      </c>
      <c r="G156" s="98"/>
      <c r="H156" s="127"/>
      <c r="I156" s="378">
        <f>+I154</f>
        <v>0</v>
      </c>
      <c r="J156" s="378">
        <f>+J154</f>
        <v>0</v>
      </c>
      <c r="K156" s="378">
        <f>+K154</f>
        <v>0</v>
      </c>
      <c r="L156" s="378">
        <f>+L154</f>
        <v>0</v>
      </c>
      <c r="M156" s="380"/>
      <c r="N156" s="380"/>
    </row>
    <row r="157" spans="2:14" x14ac:dyDescent="0.2">
      <c r="B157" s="109" t="s">
        <v>211</v>
      </c>
      <c r="C157" s="110"/>
      <c r="D157" s="110"/>
      <c r="E157" s="110"/>
      <c r="F157" s="110"/>
      <c r="G157" s="111"/>
      <c r="H157" s="129"/>
      <c r="I157" s="137">
        <f>+I156</f>
        <v>0</v>
      </c>
      <c r="J157" s="137">
        <v>0</v>
      </c>
      <c r="K157" s="137">
        <f>+K156</f>
        <v>0</v>
      </c>
      <c r="L157" s="137">
        <v>0</v>
      </c>
      <c r="M157" s="380"/>
      <c r="N157" s="380"/>
    </row>
    <row r="158" spans="2:14" x14ac:dyDescent="0.2">
      <c r="B158" s="123" t="s">
        <v>496</v>
      </c>
      <c r="C158" s="123"/>
      <c r="D158" s="123"/>
      <c r="E158" s="123"/>
      <c r="F158" s="123"/>
      <c r="G158" s="123"/>
      <c r="H158" s="123"/>
      <c r="I158" s="381"/>
      <c r="J158" s="381"/>
      <c r="K158" s="381"/>
      <c r="L158" s="381"/>
      <c r="M158" s="381"/>
      <c r="N158" s="381"/>
    </row>
    <row r="159" spans="2:14" x14ac:dyDescent="0.2">
      <c r="B159" s="615" t="s">
        <v>579</v>
      </c>
      <c r="C159" s="615"/>
      <c r="D159" s="615"/>
      <c r="E159" s="615"/>
      <c r="F159" s="615"/>
      <c r="G159" s="615"/>
      <c r="H159" s="615"/>
      <c r="I159" s="615"/>
      <c r="J159" s="615"/>
      <c r="K159" s="615"/>
      <c r="L159" s="615"/>
      <c r="M159" s="23"/>
      <c r="N159" s="23"/>
    </row>
    <row r="160" spans="2:14" x14ac:dyDescent="0.2">
      <c r="B160" s="123"/>
      <c r="C160" s="123"/>
      <c r="D160" s="123"/>
      <c r="E160" s="123"/>
      <c r="F160" s="123"/>
      <c r="G160" s="123"/>
      <c r="H160" s="123"/>
      <c r="I160" s="145"/>
      <c r="J160" s="148"/>
      <c r="K160" s="145"/>
      <c r="L160" s="145"/>
      <c r="M160" s="145"/>
      <c r="N160" s="145"/>
    </row>
    <row r="161" spans="1:14" x14ac:dyDescent="0.2">
      <c r="A161" s="123" t="s">
        <v>200</v>
      </c>
      <c r="B161" s="382" t="s">
        <v>312</v>
      </c>
    </row>
    <row r="162" spans="1:14" ht="28.5" x14ac:dyDescent="0.2">
      <c r="B162" s="616" t="s">
        <v>0</v>
      </c>
      <c r="C162" s="617"/>
      <c r="D162" s="617"/>
      <c r="E162" s="617"/>
      <c r="F162" s="617"/>
      <c r="G162" s="617"/>
      <c r="H162" s="617"/>
      <c r="I162" s="617"/>
      <c r="J162" s="617"/>
      <c r="K162" s="618"/>
      <c r="L162" s="362" t="s">
        <v>978</v>
      </c>
      <c r="M162" s="363" t="s">
        <v>793</v>
      </c>
    </row>
    <row r="163" spans="1:14" x14ac:dyDescent="0.2">
      <c r="B163" s="105" t="s">
        <v>309</v>
      </c>
      <c r="C163" s="106"/>
      <c r="D163" s="106"/>
      <c r="E163" s="106"/>
      <c r="F163" s="106"/>
      <c r="G163" s="106"/>
      <c r="H163" s="106"/>
      <c r="I163" s="106"/>
      <c r="J163" s="146"/>
      <c r="K163" s="107"/>
      <c r="L163" s="383">
        <v>0</v>
      </c>
      <c r="M163" s="383">
        <v>0</v>
      </c>
      <c r="N163" s="97"/>
    </row>
    <row r="164" spans="1:14" x14ac:dyDescent="0.2">
      <c r="B164" s="109" t="s">
        <v>175</v>
      </c>
      <c r="C164" s="110"/>
      <c r="D164" s="110"/>
      <c r="E164" s="110"/>
      <c r="F164" s="110"/>
      <c r="G164" s="110"/>
      <c r="H164" s="110"/>
      <c r="I164" s="110"/>
      <c r="J164" s="365"/>
      <c r="K164" s="111"/>
      <c r="L164" s="178">
        <f>+L163</f>
        <v>0</v>
      </c>
      <c r="M164" s="178">
        <f>+M163</f>
        <v>0</v>
      </c>
    </row>
    <row r="166" spans="1:14" x14ac:dyDescent="0.2">
      <c r="A166" s="123" t="s">
        <v>212</v>
      </c>
      <c r="B166" s="123" t="s">
        <v>213</v>
      </c>
    </row>
    <row r="167" spans="1:14" ht="28.5" x14ac:dyDescent="0.2">
      <c r="B167" s="616" t="s">
        <v>0</v>
      </c>
      <c r="C167" s="617"/>
      <c r="D167" s="617"/>
      <c r="E167" s="617"/>
      <c r="F167" s="617"/>
      <c r="G167" s="617"/>
      <c r="H167" s="617"/>
      <c r="I167" s="617"/>
      <c r="J167" s="617"/>
      <c r="K167" s="618"/>
      <c r="L167" s="362" t="s">
        <v>978</v>
      </c>
      <c r="M167" s="363" t="s">
        <v>793</v>
      </c>
    </row>
    <row r="168" spans="1:14" x14ac:dyDescent="0.2">
      <c r="B168" s="105" t="s">
        <v>505</v>
      </c>
      <c r="C168" s="106"/>
      <c r="D168" s="106"/>
      <c r="E168" s="106"/>
      <c r="F168" s="106"/>
      <c r="G168" s="106"/>
      <c r="H168" s="106"/>
      <c r="I168" s="106"/>
      <c r="J168" s="146"/>
      <c r="K168" s="107"/>
      <c r="L168" s="147">
        <f>trial!B109</f>
        <v>720864.69</v>
      </c>
      <c r="M168" s="147">
        <v>387844.08000000007</v>
      </c>
      <c r="N168" s="97"/>
    </row>
    <row r="169" spans="1:14" x14ac:dyDescent="0.2">
      <c r="B169" s="105" t="s">
        <v>1073</v>
      </c>
      <c r="C169" s="106"/>
      <c r="D169" s="106"/>
      <c r="E169" s="106"/>
      <c r="F169" s="106"/>
      <c r="G169" s="106"/>
      <c r="H169" s="106"/>
      <c r="I169" s="106"/>
      <c r="J169" s="146"/>
      <c r="K169" s="107"/>
      <c r="L169" s="147">
        <f>+trial!B96</f>
        <v>720000</v>
      </c>
      <c r="M169" s="147"/>
      <c r="N169" s="97"/>
    </row>
    <row r="170" spans="1:14" x14ac:dyDescent="0.2">
      <c r="B170" s="105" t="s">
        <v>562</v>
      </c>
      <c r="C170" s="106"/>
      <c r="D170" s="106"/>
      <c r="E170" s="106"/>
      <c r="F170" s="106"/>
      <c r="G170" s="106"/>
      <c r="H170" s="106"/>
      <c r="I170" s="106"/>
      <c r="J170" s="146"/>
      <c r="K170" s="107"/>
      <c r="L170" s="147">
        <v>0</v>
      </c>
      <c r="M170" s="147">
        <v>0</v>
      </c>
      <c r="N170" s="97"/>
    </row>
    <row r="171" spans="1:14" x14ac:dyDescent="0.2">
      <c r="B171" s="105" t="s">
        <v>827</v>
      </c>
      <c r="C171" s="106"/>
      <c r="D171" s="106"/>
      <c r="E171" s="106"/>
      <c r="F171" s="106"/>
      <c r="G171" s="106"/>
      <c r="H171" s="106"/>
      <c r="I171" s="106"/>
      <c r="J171" s="146"/>
      <c r="K171" s="107"/>
      <c r="L171" s="147">
        <f>trial!B100+trial!B101+trial!B102</f>
        <v>396691.37</v>
      </c>
      <c r="M171" s="147">
        <v>302573.02999999997</v>
      </c>
    </row>
    <row r="172" spans="1:14" x14ac:dyDescent="0.2">
      <c r="B172" s="109" t="s">
        <v>175</v>
      </c>
      <c r="C172" s="110"/>
      <c r="D172" s="110"/>
      <c r="E172" s="110"/>
      <c r="F172" s="110"/>
      <c r="G172" s="110"/>
      <c r="H172" s="110"/>
      <c r="I172" s="110"/>
      <c r="J172" s="365"/>
      <c r="K172" s="111"/>
      <c r="L172" s="178">
        <f>SUM(L168:L171)</f>
        <v>1837556.06</v>
      </c>
      <c r="M172" s="178">
        <f>SUM(M168:M171)</f>
        <v>690417.1100000001</v>
      </c>
    </row>
    <row r="173" spans="1:14" x14ac:dyDescent="0.2">
      <c r="C173" s="123" t="s">
        <v>980</v>
      </c>
      <c r="J173" s="148"/>
      <c r="M173" s="149"/>
      <c r="N173" s="148"/>
    </row>
    <row r="174" spans="1:14" x14ac:dyDescent="0.2">
      <c r="A174" s="123" t="s">
        <v>214</v>
      </c>
    </row>
    <row r="175" spans="1:14" ht="63.75" x14ac:dyDescent="0.2">
      <c r="A175" s="151"/>
      <c r="B175" s="619" t="s">
        <v>217</v>
      </c>
      <c r="C175" s="620"/>
      <c r="D175" s="620"/>
      <c r="E175" s="620"/>
      <c r="F175" s="620"/>
      <c r="G175" s="620"/>
      <c r="H175" s="620"/>
      <c r="I175" s="621"/>
      <c r="J175" s="152" t="s">
        <v>220</v>
      </c>
      <c r="K175" s="384" t="s">
        <v>221</v>
      </c>
      <c r="L175" s="385" t="s">
        <v>222</v>
      </c>
      <c r="M175" s="384" t="s">
        <v>223</v>
      </c>
      <c r="N175" s="384" t="s">
        <v>224</v>
      </c>
    </row>
    <row r="176" spans="1:14" x14ac:dyDescent="0.2">
      <c r="A176" s="23"/>
      <c r="B176" s="386" t="s">
        <v>218</v>
      </c>
      <c r="C176" s="23"/>
      <c r="D176" s="23"/>
      <c r="E176" s="23"/>
      <c r="F176" s="23"/>
      <c r="G176" s="23"/>
      <c r="H176" s="23"/>
      <c r="I176" s="23"/>
      <c r="J176" s="153"/>
      <c r="K176" s="387"/>
      <c r="L176" s="387"/>
      <c r="M176" s="387"/>
      <c r="N176" s="387"/>
    </row>
    <row r="177" spans="1:14" ht="30" customHeight="1" x14ac:dyDescent="0.2">
      <c r="A177" s="23"/>
      <c r="B177" s="388" t="s">
        <v>215</v>
      </c>
      <c r="C177" s="23"/>
      <c r="D177" s="23"/>
      <c r="E177" s="23"/>
      <c r="F177" s="23"/>
      <c r="G177" s="23"/>
      <c r="H177" s="23"/>
      <c r="I177" s="23"/>
      <c r="J177" s="154">
        <v>0</v>
      </c>
      <c r="K177" s="154">
        <v>0</v>
      </c>
      <c r="L177" s="154">
        <v>0</v>
      </c>
      <c r="M177" s="154">
        <v>0</v>
      </c>
      <c r="N177" s="154">
        <f>+J177+K177+L177+M177</f>
        <v>0</v>
      </c>
    </row>
    <row r="178" spans="1:14" x14ac:dyDescent="0.2">
      <c r="A178" s="23"/>
      <c r="B178" s="388" t="s">
        <v>216</v>
      </c>
      <c r="C178" s="23"/>
      <c r="D178" s="23"/>
      <c r="E178" s="23"/>
      <c r="F178" s="23"/>
      <c r="G178" s="23"/>
      <c r="H178" s="23"/>
      <c r="I178" s="23"/>
      <c r="J178" s="155">
        <v>0</v>
      </c>
      <c r="K178" s="155"/>
      <c r="L178" s="155">
        <v>0</v>
      </c>
      <c r="M178" s="155">
        <v>0</v>
      </c>
      <c r="N178" s="154">
        <f>+J178+K178+L178+M178</f>
        <v>0</v>
      </c>
    </row>
    <row r="179" spans="1:14" x14ac:dyDescent="0.2">
      <c r="A179" s="23"/>
      <c r="B179" s="388" t="s">
        <v>535</v>
      </c>
      <c r="C179" s="23"/>
      <c r="D179" s="23"/>
      <c r="E179" s="23"/>
      <c r="F179" s="23"/>
      <c r="G179" s="23"/>
      <c r="H179" s="23"/>
      <c r="I179" s="23"/>
      <c r="J179" s="156">
        <v>10705.282843299983</v>
      </c>
      <c r="K179" s="156">
        <f>(('fa note'!F22-'Income Tax Fixed Asset'!G22)*33.9%)</f>
        <v>72729.042290074998</v>
      </c>
      <c r="L179" s="154">
        <v>0</v>
      </c>
      <c r="M179" s="154">
        <v>0</v>
      </c>
      <c r="N179" s="154">
        <f>+J179+K179+L179+M179</f>
        <v>83434.325133374979</v>
      </c>
    </row>
    <row r="180" spans="1:14" x14ac:dyDescent="0.2">
      <c r="A180" s="23"/>
      <c r="B180" s="386" t="s">
        <v>219</v>
      </c>
      <c r="C180" s="23"/>
      <c r="D180" s="23"/>
      <c r="E180" s="23"/>
      <c r="F180" s="23"/>
      <c r="G180" s="23"/>
      <c r="H180" s="23"/>
      <c r="I180" s="23"/>
      <c r="J180" s="156">
        <v>0</v>
      </c>
      <c r="K180" s="156"/>
      <c r="L180" s="154">
        <v>0</v>
      </c>
      <c r="M180" s="154">
        <v>0</v>
      </c>
      <c r="N180" s="154">
        <f>+J180+K180+L180+M180</f>
        <v>0</v>
      </c>
    </row>
    <row r="181" spans="1:14" x14ac:dyDescent="0.2">
      <c r="A181" s="23"/>
      <c r="B181" s="388" t="s">
        <v>530</v>
      </c>
      <c r="C181" s="23"/>
      <c r="D181" s="23"/>
      <c r="E181" s="23"/>
      <c r="F181" s="23"/>
      <c r="G181" s="23"/>
      <c r="H181" s="23"/>
      <c r="I181" s="23"/>
      <c r="J181" s="156">
        <v>-731109</v>
      </c>
      <c r="K181" s="156"/>
      <c r="L181" s="154">
        <v>0</v>
      </c>
      <c r="M181" s="154"/>
      <c r="N181" s="154">
        <f>+J181+K181+L181+M181</f>
        <v>-731109</v>
      </c>
    </row>
    <row r="182" spans="1:14" x14ac:dyDescent="0.2">
      <c r="B182" s="389" t="s">
        <v>217</v>
      </c>
      <c r="C182" s="130"/>
      <c r="D182" s="130"/>
      <c r="E182" s="130"/>
      <c r="F182" s="130"/>
      <c r="G182" s="130"/>
      <c r="H182" s="130"/>
      <c r="I182" s="131"/>
      <c r="J182" s="157">
        <f>SUM(J177:J181)</f>
        <v>-720403.71715669998</v>
      </c>
      <c r="K182" s="390">
        <f>SUM(K177:K181)</f>
        <v>72729.042290074998</v>
      </c>
      <c r="L182" s="390">
        <f>SUM(L177:L181)</f>
        <v>0</v>
      </c>
      <c r="M182" s="390">
        <f>SUM(M177:M181)</f>
        <v>0</v>
      </c>
      <c r="N182" s="390">
        <f>SUM(N177:N181)</f>
        <v>-647674.67486662499</v>
      </c>
    </row>
    <row r="184" spans="1:14" x14ac:dyDescent="0.2">
      <c r="B184" s="123" t="s">
        <v>980</v>
      </c>
    </row>
    <row r="185" spans="1:14" ht="63.75" x14ac:dyDescent="0.2">
      <c r="B185" s="619" t="s">
        <v>217</v>
      </c>
      <c r="C185" s="620"/>
      <c r="D185" s="620"/>
      <c r="E185" s="620"/>
      <c r="F185" s="620"/>
      <c r="G185" s="620"/>
      <c r="H185" s="620"/>
      <c r="I185" s="621"/>
      <c r="J185" s="152" t="s">
        <v>220</v>
      </c>
      <c r="K185" s="384" t="s">
        <v>221</v>
      </c>
      <c r="L185" s="385" t="s">
        <v>222</v>
      </c>
      <c r="M185" s="384" t="s">
        <v>223</v>
      </c>
      <c r="N185" s="384" t="s">
        <v>224</v>
      </c>
    </row>
    <row r="186" spans="1:14" x14ac:dyDescent="0.2">
      <c r="B186" s="386" t="s">
        <v>218</v>
      </c>
      <c r="C186" s="23"/>
      <c r="D186" s="23"/>
      <c r="E186" s="23"/>
      <c r="F186" s="23"/>
      <c r="G186" s="23"/>
      <c r="H186" s="23"/>
      <c r="I186" s="23"/>
      <c r="J186" s="158"/>
      <c r="K186" s="516"/>
      <c r="L186" s="514"/>
      <c r="M186" s="158"/>
      <c r="N186" s="158"/>
    </row>
    <row r="187" spans="1:14" x14ac:dyDescent="0.2">
      <c r="B187" s="388" t="s">
        <v>215</v>
      </c>
      <c r="C187" s="23"/>
      <c r="D187" s="23"/>
      <c r="E187" s="23"/>
      <c r="F187" s="23"/>
      <c r="G187" s="23"/>
      <c r="H187" s="23"/>
      <c r="I187" s="23"/>
      <c r="J187" s="154">
        <v>0</v>
      </c>
      <c r="K187" s="517">
        <v>0</v>
      </c>
      <c r="L187" s="160">
        <v>0</v>
      </c>
      <c r="M187" s="154">
        <v>0</v>
      </c>
      <c r="N187" s="154">
        <v>0</v>
      </c>
    </row>
    <row r="188" spans="1:14" x14ac:dyDescent="0.2">
      <c r="B188" s="388" t="s">
        <v>216</v>
      </c>
      <c r="C188" s="23"/>
      <c r="D188" s="23"/>
      <c r="E188" s="23"/>
      <c r="F188" s="23"/>
      <c r="G188" s="23"/>
      <c r="H188" s="23"/>
      <c r="I188" s="23"/>
      <c r="J188" s="155">
        <v>0</v>
      </c>
      <c r="K188" s="518"/>
      <c r="L188" s="515">
        <v>0</v>
      </c>
      <c r="M188" s="155">
        <v>0</v>
      </c>
      <c r="N188" s="155">
        <v>0</v>
      </c>
    </row>
    <row r="189" spans="1:14" x14ac:dyDescent="0.2">
      <c r="B189" s="388" t="s">
        <v>535</v>
      </c>
      <c r="C189" s="23"/>
      <c r="D189" s="23"/>
      <c r="E189" s="23"/>
      <c r="F189" s="23"/>
      <c r="G189" s="23"/>
      <c r="H189" s="23"/>
      <c r="I189" s="23"/>
      <c r="J189" s="159">
        <v>-1926</v>
      </c>
      <c r="K189" s="519"/>
      <c r="L189" s="160">
        <v>0</v>
      </c>
      <c r="M189" s="154">
        <v>0</v>
      </c>
      <c r="N189" s="156">
        <v>-1926</v>
      </c>
    </row>
    <row r="190" spans="1:14" x14ac:dyDescent="0.2">
      <c r="B190" s="386" t="s">
        <v>219</v>
      </c>
      <c r="C190" s="23"/>
      <c r="D190" s="23"/>
      <c r="E190" s="23"/>
      <c r="F190" s="23"/>
      <c r="G190" s="23"/>
      <c r="H190" s="23"/>
      <c r="I190" s="23"/>
      <c r="J190" s="156">
        <v>0</v>
      </c>
      <c r="K190" s="520"/>
      <c r="L190" s="160">
        <v>0</v>
      </c>
      <c r="M190" s="154">
        <v>0</v>
      </c>
      <c r="N190" s="156">
        <v>0</v>
      </c>
    </row>
    <row r="191" spans="1:14" s="23" customFormat="1" x14ac:dyDescent="0.2">
      <c r="A191" s="1"/>
      <c r="B191" s="388" t="s">
        <v>530</v>
      </c>
      <c r="J191" s="155">
        <v>-731109</v>
      </c>
      <c r="K191" s="521"/>
      <c r="L191" s="515">
        <v>0</v>
      </c>
      <c r="M191" s="155"/>
      <c r="N191" s="156">
        <v>-731109</v>
      </c>
    </row>
    <row r="192" spans="1:14" s="23" customFormat="1" x14ac:dyDescent="0.2">
      <c r="A192" s="1"/>
      <c r="B192" s="389" t="s">
        <v>217</v>
      </c>
      <c r="C192" s="130"/>
      <c r="D192" s="130"/>
      <c r="E192" s="130"/>
      <c r="F192" s="130"/>
      <c r="G192" s="130"/>
      <c r="H192" s="130"/>
      <c r="I192" s="131"/>
      <c r="J192" s="161">
        <f>SUM(J186:J191)</f>
        <v>-733035</v>
      </c>
      <c r="K192" s="161">
        <f>SUM(K186:K191)</f>
        <v>0</v>
      </c>
      <c r="L192" s="161">
        <f>SUM(L186:L191)</f>
        <v>0</v>
      </c>
      <c r="M192" s="161">
        <f>SUM(M186:M191)</f>
        <v>0</v>
      </c>
      <c r="N192" s="161">
        <f>SUM(N186:N191)</f>
        <v>-733035</v>
      </c>
    </row>
    <row r="193" spans="1:14" s="23" customFormat="1" x14ac:dyDescent="0.2">
      <c r="A193" s="1"/>
      <c r="B193" s="391"/>
      <c r="C193" s="1"/>
      <c r="D193" s="1"/>
      <c r="E193" s="1"/>
      <c r="F193" s="1"/>
      <c r="G193" s="1"/>
      <c r="H193" s="1"/>
      <c r="I193" s="1"/>
      <c r="J193" s="162"/>
      <c r="K193" s="392"/>
      <c r="L193" s="393"/>
      <c r="M193" s="394"/>
      <c r="N193" s="394"/>
    </row>
    <row r="194" spans="1:14" s="23" customFormat="1" x14ac:dyDescent="0.2">
      <c r="A194" s="123" t="s">
        <v>602</v>
      </c>
      <c r="B194" s="382" t="s">
        <v>273</v>
      </c>
      <c r="C194" s="1"/>
      <c r="D194" s="1"/>
      <c r="E194" s="1"/>
      <c r="F194" s="1"/>
      <c r="G194" s="1"/>
      <c r="H194" s="1"/>
      <c r="I194" s="1"/>
      <c r="J194" s="150"/>
      <c r="K194" s="1"/>
      <c r="L194" s="8"/>
      <c r="M194" s="1"/>
      <c r="N194" s="1"/>
    </row>
    <row r="195" spans="1:14" s="23" customFormat="1" ht="28.5" x14ac:dyDescent="0.2">
      <c r="A195" s="1"/>
      <c r="B195" s="616" t="s">
        <v>0</v>
      </c>
      <c r="C195" s="617"/>
      <c r="D195" s="617"/>
      <c r="E195" s="617"/>
      <c r="F195" s="617"/>
      <c r="G195" s="617"/>
      <c r="H195" s="617"/>
      <c r="I195" s="617"/>
      <c r="J195" s="617"/>
      <c r="K195" s="618"/>
      <c r="L195" s="362" t="s">
        <v>978</v>
      </c>
      <c r="M195" s="363" t="s">
        <v>793</v>
      </c>
      <c r="N195" s="1"/>
    </row>
    <row r="196" spans="1:14" s="23" customFormat="1" x14ac:dyDescent="0.2">
      <c r="A196" s="1"/>
      <c r="B196" s="105" t="s">
        <v>626</v>
      </c>
      <c r="C196" s="106"/>
      <c r="D196" s="106"/>
      <c r="E196" s="106"/>
      <c r="F196" s="106"/>
      <c r="G196" s="106"/>
      <c r="H196" s="106"/>
      <c r="I196" s="106"/>
      <c r="J196" s="146"/>
      <c r="K196" s="107"/>
      <c r="L196" s="168">
        <f>trial!B91</f>
        <v>0</v>
      </c>
      <c r="M196" s="395">
        <v>121061</v>
      </c>
      <c r="N196" s="1"/>
    </row>
    <row r="197" spans="1:14" s="23" customFormat="1" x14ac:dyDescent="0.2">
      <c r="A197" s="1"/>
      <c r="B197" s="97" t="s">
        <v>563</v>
      </c>
      <c r="C197" s="1"/>
      <c r="D197" s="1"/>
      <c r="E197" s="1"/>
      <c r="F197" s="1"/>
      <c r="G197" s="1"/>
      <c r="H197" s="1"/>
      <c r="I197" s="1"/>
      <c r="J197" s="148"/>
      <c r="K197" s="98"/>
      <c r="L197" s="63"/>
      <c r="M197" s="31"/>
      <c r="N197" s="1"/>
    </row>
    <row r="198" spans="1:14" x14ac:dyDescent="0.2">
      <c r="B198" s="97" t="s">
        <v>804</v>
      </c>
      <c r="J198" s="148"/>
      <c r="K198" s="98"/>
      <c r="L198" s="63">
        <f>trial!B98</f>
        <v>360000</v>
      </c>
      <c r="M198" s="31">
        <v>60000</v>
      </c>
    </row>
    <row r="199" spans="1:14" x14ac:dyDescent="0.2">
      <c r="B199" s="100" t="s">
        <v>970</v>
      </c>
      <c r="J199" s="148"/>
      <c r="K199" s="98"/>
      <c r="L199" s="63">
        <f>trial!B131</f>
        <v>142500</v>
      </c>
      <c r="M199" s="31">
        <v>142500</v>
      </c>
    </row>
    <row r="200" spans="1:14" x14ac:dyDescent="0.2">
      <c r="B200" s="816" t="s">
        <v>849</v>
      </c>
      <c r="J200" s="148"/>
      <c r="K200" s="98"/>
      <c r="L200" s="63">
        <v>0</v>
      </c>
      <c r="M200" s="31">
        <v>3083726</v>
      </c>
    </row>
    <row r="201" spans="1:14" x14ac:dyDescent="0.2">
      <c r="B201" s="109" t="s">
        <v>175</v>
      </c>
      <c r="C201" s="110"/>
      <c r="D201" s="110"/>
      <c r="E201" s="110"/>
      <c r="F201" s="110"/>
      <c r="G201" s="110"/>
      <c r="H201" s="110"/>
      <c r="I201" s="110"/>
      <c r="J201" s="365"/>
      <c r="K201" s="111"/>
      <c r="L201" s="178">
        <f>SUM(L196:L200)</f>
        <v>502500</v>
      </c>
      <c r="M201" s="178">
        <f>SUM(M196:M200)</f>
        <v>3407287</v>
      </c>
    </row>
    <row r="202" spans="1:14" x14ac:dyDescent="0.2">
      <c r="B202" s="123"/>
      <c r="C202" s="123"/>
      <c r="D202" s="123"/>
      <c r="E202" s="123"/>
      <c r="F202" s="123"/>
      <c r="G202" s="123"/>
      <c r="H202" s="123"/>
      <c r="I202" s="123"/>
      <c r="J202" s="369"/>
      <c r="K202" s="123"/>
      <c r="L202" s="369"/>
      <c r="M202" s="369"/>
      <c r="N202" s="369"/>
    </row>
    <row r="203" spans="1:14" x14ac:dyDescent="0.2">
      <c r="A203" s="123" t="s">
        <v>230</v>
      </c>
      <c r="B203" s="382" t="s">
        <v>20</v>
      </c>
    </row>
    <row r="204" spans="1:14" ht="28.5" x14ac:dyDescent="0.2">
      <c r="B204" s="616" t="s">
        <v>0</v>
      </c>
      <c r="C204" s="617"/>
      <c r="D204" s="617"/>
      <c r="E204" s="617"/>
      <c r="F204" s="617"/>
      <c r="G204" s="617"/>
      <c r="H204" s="617"/>
      <c r="I204" s="617"/>
      <c r="J204" s="617"/>
      <c r="K204" s="618"/>
      <c r="L204" s="362" t="s">
        <v>978</v>
      </c>
      <c r="M204" s="363" t="s">
        <v>793</v>
      </c>
    </row>
    <row r="205" spans="1:14" x14ac:dyDescent="0.2">
      <c r="B205" s="97" t="s">
        <v>327</v>
      </c>
      <c r="J205" s="148"/>
      <c r="K205" s="98"/>
      <c r="L205" s="63">
        <v>0</v>
      </c>
      <c r="M205" s="31">
        <v>0</v>
      </c>
    </row>
    <row r="206" spans="1:14" x14ac:dyDescent="0.2">
      <c r="B206" s="109" t="s">
        <v>175</v>
      </c>
      <c r="C206" s="110"/>
      <c r="D206" s="110"/>
      <c r="E206" s="110"/>
      <c r="F206" s="110"/>
      <c r="G206" s="110"/>
      <c r="H206" s="110"/>
      <c r="I206" s="110"/>
      <c r="J206" s="365"/>
      <c r="K206" s="111"/>
      <c r="L206" s="178">
        <f>SUM(L205:L205)</f>
        <v>0</v>
      </c>
      <c r="M206" s="178">
        <f>SUM(M205:M205)</f>
        <v>0</v>
      </c>
    </row>
    <row r="208" spans="1:14" x14ac:dyDescent="0.2">
      <c r="A208" s="123" t="s">
        <v>603</v>
      </c>
      <c r="B208" s="123" t="s">
        <v>21</v>
      </c>
    </row>
    <row r="209" spans="1:14" ht="28.5" x14ac:dyDescent="0.2">
      <c r="B209" s="616" t="s">
        <v>0</v>
      </c>
      <c r="C209" s="617"/>
      <c r="D209" s="617"/>
      <c r="E209" s="617"/>
      <c r="F209" s="617"/>
      <c r="G209" s="617"/>
      <c r="H209" s="617"/>
      <c r="I209" s="617"/>
      <c r="J209" s="617"/>
      <c r="K209" s="618"/>
      <c r="L209" s="362" t="s">
        <v>978</v>
      </c>
      <c r="M209" s="363" t="s">
        <v>793</v>
      </c>
    </row>
    <row r="210" spans="1:14" x14ac:dyDescent="0.2">
      <c r="B210" s="105" t="s">
        <v>557</v>
      </c>
      <c r="C210" s="106"/>
      <c r="D210" s="106"/>
      <c r="E210" s="106"/>
      <c r="F210" s="106"/>
      <c r="G210" s="106"/>
      <c r="H210" s="106"/>
      <c r="I210" s="106"/>
      <c r="J210" s="146"/>
      <c r="K210" s="107"/>
      <c r="L210" s="168">
        <f>trial!C114</f>
        <v>220578</v>
      </c>
      <c r="M210" s="168">
        <v>36540</v>
      </c>
    </row>
    <row r="211" spans="1:14" x14ac:dyDescent="0.2">
      <c r="B211" s="105" t="s">
        <v>566</v>
      </c>
      <c r="C211" s="106"/>
      <c r="D211" s="106"/>
      <c r="E211" s="106"/>
      <c r="F211" s="106"/>
      <c r="G211" s="106"/>
      <c r="H211" s="106"/>
      <c r="I211" s="106"/>
      <c r="J211" s="146"/>
      <c r="K211" s="107"/>
      <c r="L211" s="168">
        <v>0</v>
      </c>
      <c r="M211" s="168">
        <v>0</v>
      </c>
    </row>
    <row r="212" spans="1:14" x14ac:dyDescent="0.2">
      <c r="B212" s="109" t="s">
        <v>175</v>
      </c>
      <c r="C212" s="110"/>
      <c r="D212" s="110"/>
      <c r="E212" s="110"/>
      <c r="F212" s="110"/>
      <c r="G212" s="110"/>
      <c r="H212" s="110"/>
      <c r="I212" s="110"/>
      <c r="J212" s="365"/>
      <c r="K212" s="111"/>
      <c r="L212" s="178">
        <f>SUM(L210:L211)</f>
        <v>220578</v>
      </c>
      <c r="M212" s="396">
        <f>SUM(M210:M211)</f>
        <v>36540</v>
      </c>
      <c r="N212" s="97"/>
    </row>
    <row r="213" spans="1:14" x14ac:dyDescent="0.2">
      <c r="B213" s="626" t="s">
        <v>570</v>
      </c>
      <c r="C213" s="626"/>
      <c r="D213" s="626"/>
      <c r="E213" s="626"/>
      <c r="F213" s="626"/>
      <c r="G213" s="626"/>
      <c r="H213" s="626"/>
      <c r="I213" s="626"/>
      <c r="J213" s="626"/>
      <c r="K213" s="626"/>
      <c r="L213" s="626"/>
      <c r="M213" s="626"/>
      <c r="N213" s="397"/>
    </row>
    <row r="214" spans="1:14" x14ac:dyDescent="0.2">
      <c r="B214" s="627"/>
      <c r="C214" s="627"/>
      <c r="D214" s="627"/>
      <c r="E214" s="627"/>
      <c r="F214" s="627"/>
      <c r="G214" s="627"/>
      <c r="H214" s="627"/>
      <c r="I214" s="627"/>
      <c r="J214" s="627"/>
      <c r="K214" s="627"/>
      <c r="L214" s="627"/>
      <c r="M214" s="627"/>
      <c r="N214" s="397"/>
    </row>
    <row r="215" spans="1:14" x14ac:dyDescent="0.2">
      <c r="B215" s="123"/>
      <c r="C215" s="123"/>
      <c r="D215" s="123"/>
      <c r="E215" s="123"/>
      <c r="F215" s="123"/>
      <c r="G215" s="123"/>
      <c r="H215" s="123"/>
      <c r="I215" s="123"/>
      <c r="J215" s="369"/>
      <c r="K215" s="123"/>
      <c r="L215" s="369"/>
      <c r="M215" s="369"/>
      <c r="N215" s="369"/>
    </row>
    <row r="216" spans="1:14" x14ac:dyDescent="0.2">
      <c r="A216" s="123" t="s">
        <v>604</v>
      </c>
      <c r="B216" s="382" t="s">
        <v>271</v>
      </c>
    </row>
    <row r="217" spans="1:14" ht="28.5" x14ac:dyDescent="0.2">
      <c r="B217" s="616" t="s">
        <v>0</v>
      </c>
      <c r="C217" s="617"/>
      <c r="D217" s="617"/>
      <c r="E217" s="617"/>
      <c r="F217" s="617"/>
      <c r="G217" s="617"/>
      <c r="H217" s="617"/>
      <c r="I217" s="617"/>
      <c r="J217" s="617"/>
      <c r="K217" s="618"/>
      <c r="L217" s="362" t="s">
        <v>978</v>
      </c>
      <c r="M217" s="363" t="s">
        <v>793</v>
      </c>
    </row>
    <row r="218" spans="1:14" x14ac:dyDescent="0.2">
      <c r="B218" s="97" t="s">
        <v>319</v>
      </c>
      <c r="J218" s="148"/>
      <c r="K218" s="98"/>
      <c r="L218" s="63">
        <v>0</v>
      </c>
      <c r="M218" s="31">
        <v>0</v>
      </c>
    </row>
    <row r="219" spans="1:14" x14ac:dyDescent="0.2">
      <c r="B219" s="97" t="s">
        <v>272</v>
      </c>
      <c r="J219" s="148"/>
      <c r="K219" s="98"/>
      <c r="L219" s="63"/>
      <c r="M219" s="31"/>
    </row>
    <row r="220" spans="1:14" x14ac:dyDescent="0.2">
      <c r="B220" s="97" t="s">
        <v>762</v>
      </c>
      <c r="J220" s="148"/>
      <c r="K220" s="98"/>
      <c r="L220" s="63">
        <f>+trial!C115</f>
        <v>1984334</v>
      </c>
      <c r="M220" s="31">
        <v>0</v>
      </c>
    </row>
    <row r="221" spans="1:14" x14ac:dyDescent="0.2">
      <c r="B221" s="97" t="s">
        <v>761</v>
      </c>
      <c r="J221" s="148"/>
      <c r="K221" s="98"/>
      <c r="L221" s="63">
        <f>trial!C103</f>
        <v>15344</v>
      </c>
      <c r="M221" s="31">
        <v>7071</v>
      </c>
    </row>
    <row r="222" spans="1:14" x14ac:dyDescent="0.2">
      <c r="B222" s="97" t="s">
        <v>814</v>
      </c>
      <c r="J222" s="148"/>
      <c r="K222" s="98"/>
      <c r="L222" s="63">
        <f>trial!C105</f>
        <v>48000</v>
      </c>
      <c r="M222" s="31">
        <v>54000</v>
      </c>
    </row>
    <row r="223" spans="1:14" x14ac:dyDescent="0.2">
      <c r="B223" s="97" t="s">
        <v>816</v>
      </c>
      <c r="J223" s="148"/>
      <c r="K223" s="98"/>
      <c r="L223" s="63">
        <f>trial!C107</f>
        <v>3400</v>
      </c>
      <c r="M223" s="31">
        <v>1600</v>
      </c>
    </row>
    <row r="224" spans="1:14" x14ac:dyDescent="0.2">
      <c r="B224" s="97" t="s">
        <v>531</v>
      </c>
      <c r="J224" s="148"/>
      <c r="K224" s="98"/>
      <c r="L224" s="63">
        <f>trial!C106</f>
        <v>647434</v>
      </c>
      <c r="M224" s="31">
        <v>2366</v>
      </c>
    </row>
    <row r="225" spans="1:13" x14ac:dyDescent="0.2">
      <c r="B225" s="97" t="s">
        <v>846</v>
      </c>
      <c r="J225" s="148"/>
      <c r="K225" s="98"/>
      <c r="L225" s="63">
        <f>trial!C104</f>
        <v>0</v>
      </c>
      <c r="M225" s="31">
        <v>1032768</v>
      </c>
    </row>
    <row r="226" spans="1:13" x14ac:dyDescent="0.2">
      <c r="B226" s="97" t="s">
        <v>823</v>
      </c>
      <c r="J226" s="148"/>
      <c r="K226" s="98"/>
      <c r="L226" s="63">
        <f>trial!C119</f>
        <v>19106</v>
      </c>
      <c r="M226" s="31">
        <v>9416</v>
      </c>
    </row>
    <row r="227" spans="1:13" x14ac:dyDescent="0.2">
      <c r="B227" s="97" t="s">
        <v>834</v>
      </c>
      <c r="J227" s="148"/>
      <c r="K227" s="98"/>
      <c r="L227" s="63">
        <f>+trial!C108</f>
        <v>70000</v>
      </c>
      <c r="M227" s="31">
        <v>50000</v>
      </c>
    </row>
    <row r="228" spans="1:13" x14ac:dyDescent="0.2">
      <c r="B228" s="97" t="s">
        <v>836</v>
      </c>
      <c r="J228" s="148"/>
      <c r="K228" s="98"/>
      <c r="L228" s="63">
        <f>trial!C120</f>
        <v>297120</v>
      </c>
      <c r="M228" s="31">
        <v>181632</v>
      </c>
    </row>
    <row r="229" spans="1:13" x14ac:dyDescent="0.2">
      <c r="B229" s="109" t="s">
        <v>175</v>
      </c>
      <c r="C229" s="110"/>
      <c r="D229" s="110"/>
      <c r="E229" s="110"/>
      <c r="F229" s="110"/>
      <c r="G229" s="110"/>
      <c r="H229" s="110"/>
      <c r="I229" s="110"/>
      <c r="J229" s="365"/>
      <c r="K229" s="111"/>
      <c r="L229" s="178">
        <f>SUM(L218:L228)</f>
        <v>3084738</v>
      </c>
      <c r="M229" s="178">
        <f>SUM(M218:M228)</f>
        <v>1338853</v>
      </c>
    </row>
    <row r="232" spans="1:13" x14ac:dyDescent="0.2">
      <c r="A232" s="123" t="s">
        <v>605</v>
      </c>
      <c r="B232" s="123" t="s">
        <v>163</v>
      </c>
    </row>
    <row r="233" spans="1:13" ht="28.5" x14ac:dyDescent="0.2">
      <c r="B233" s="616" t="s">
        <v>0</v>
      </c>
      <c r="C233" s="617"/>
      <c r="D233" s="617"/>
      <c r="E233" s="617"/>
      <c r="F233" s="617"/>
      <c r="G233" s="617"/>
      <c r="H233" s="617"/>
      <c r="I233" s="618"/>
      <c r="J233" s="398" t="s">
        <v>236</v>
      </c>
      <c r="K233" s="363" t="s">
        <v>231</v>
      </c>
      <c r="L233" s="362" t="s">
        <v>793</v>
      </c>
      <c r="M233" s="363" t="s">
        <v>689</v>
      </c>
    </row>
    <row r="234" spans="1:13" x14ac:dyDescent="0.2">
      <c r="B234" s="124" t="s">
        <v>233</v>
      </c>
      <c r="C234" s="106"/>
      <c r="D234" s="106"/>
      <c r="E234" s="106"/>
      <c r="F234" s="106"/>
      <c r="G234" s="106"/>
      <c r="H234" s="106"/>
      <c r="I234" s="106"/>
      <c r="J234" s="168"/>
      <c r="K234" s="125"/>
      <c r="L234" s="366"/>
      <c r="M234" s="125"/>
    </row>
    <row r="235" spans="1:13" x14ac:dyDescent="0.2">
      <c r="B235" s="97" t="s">
        <v>232</v>
      </c>
      <c r="J235" s="63">
        <v>4000000</v>
      </c>
      <c r="K235" s="127">
        <v>10</v>
      </c>
      <c r="L235" s="63">
        <f>+J235*K235</f>
        <v>40000000</v>
      </c>
      <c r="M235" s="63">
        <f>+J235*K235</f>
        <v>40000000</v>
      </c>
    </row>
    <row r="236" spans="1:13" x14ac:dyDescent="0.2">
      <c r="B236" s="126" t="s">
        <v>234</v>
      </c>
      <c r="J236" s="63"/>
      <c r="K236" s="127"/>
      <c r="L236" s="367"/>
      <c r="M236" s="63"/>
    </row>
    <row r="237" spans="1:13" ht="14.45" customHeight="1" x14ac:dyDescent="0.2">
      <c r="B237" s="97" t="s">
        <v>232</v>
      </c>
      <c r="J237" s="63">
        <v>3750100</v>
      </c>
      <c r="K237" s="127">
        <v>10</v>
      </c>
      <c r="L237" s="63">
        <v>37501000</v>
      </c>
      <c r="M237" s="63">
        <v>37501000</v>
      </c>
    </row>
    <row r="238" spans="1:13" x14ac:dyDescent="0.2">
      <c r="B238" s="109" t="s">
        <v>175</v>
      </c>
      <c r="C238" s="110"/>
      <c r="D238" s="110"/>
      <c r="E238" s="110"/>
      <c r="F238" s="110"/>
      <c r="G238" s="110"/>
      <c r="H238" s="110"/>
      <c r="I238" s="110"/>
      <c r="J238" s="178"/>
      <c r="K238" s="129"/>
      <c r="L238" s="399">
        <f>+L237</f>
        <v>37501000</v>
      </c>
      <c r="M238" s="178">
        <f>+M237</f>
        <v>37501000</v>
      </c>
    </row>
    <row r="240" spans="1:13" x14ac:dyDescent="0.2">
      <c r="B240" s="123" t="s">
        <v>235</v>
      </c>
      <c r="C240" s="123"/>
      <c r="D240" s="123"/>
      <c r="E240" s="123"/>
      <c r="F240" s="123"/>
      <c r="G240" s="123"/>
      <c r="H240" s="123"/>
      <c r="I240" s="123"/>
      <c r="J240" s="400"/>
    </row>
    <row r="241" spans="1:14" x14ac:dyDescent="0.2">
      <c r="B241" s="622" t="s">
        <v>0</v>
      </c>
      <c r="C241" s="623"/>
      <c r="D241" s="623"/>
      <c r="E241" s="623"/>
      <c r="F241" s="623"/>
      <c r="G241" s="623"/>
      <c r="H241" s="623"/>
      <c r="I241" s="623"/>
      <c r="J241" s="624"/>
      <c r="K241" s="401" t="s">
        <v>236</v>
      </c>
      <c r="L241" s="402" t="s">
        <v>680</v>
      </c>
    </row>
    <row r="242" spans="1:14" x14ac:dyDescent="0.2">
      <c r="B242" s="97" t="s">
        <v>689</v>
      </c>
      <c r="J242" s="403"/>
      <c r="K242" s="168">
        <v>3750100</v>
      </c>
      <c r="L242" s="168">
        <v>37501000</v>
      </c>
    </row>
    <row r="243" spans="1:14" x14ac:dyDescent="0.2">
      <c r="B243" s="97" t="s">
        <v>237</v>
      </c>
      <c r="J243" s="403"/>
      <c r="K243" s="173">
        <v>0</v>
      </c>
      <c r="L243" s="173">
        <v>0</v>
      </c>
    </row>
    <row r="244" spans="1:14" x14ac:dyDescent="0.2">
      <c r="B244" s="404" t="s">
        <v>793</v>
      </c>
      <c r="C244" s="130"/>
      <c r="D244" s="130"/>
      <c r="E244" s="130"/>
      <c r="F244" s="130"/>
      <c r="G244" s="130"/>
      <c r="H244" s="130"/>
      <c r="I244" s="130"/>
      <c r="J244" s="405"/>
      <c r="K244" s="406">
        <v>3750100</v>
      </c>
      <c r="L244" s="406">
        <v>37501000</v>
      </c>
    </row>
    <row r="246" spans="1:14" x14ac:dyDescent="0.2">
      <c r="B246" s="615" t="s">
        <v>681</v>
      </c>
      <c r="C246" s="615"/>
      <c r="D246" s="615"/>
      <c r="E246" s="615"/>
      <c r="F246" s="615"/>
      <c r="G246" s="615"/>
      <c r="H246" s="615"/>
      <c r="I246" s="615"/>
      <c r="J246" s="615"/>
      <c r="K246" s="615"/>
      <c r="L246" s="615"/>
      <c r="M246" s="23"/>
      <c r="N246" s="23"/>
    </row>
    <row r="247" spans="1:14" x14ac:dyDescent="0.2">
      <c r="B247" s="615"/>
      <c r="C247" s="615"/>
      <c r="D247" s="615"/>
      <c r="E247" s="615"/>
      <c r="F247" s="615"/>
      <c r="G247" s="615"/>
      <c r="H247" s="615"/>
      <c r="I247" s="615"/>
      <c r="J247" s="615"/>
      <c r="K247" s="615"/>
      <c r="L247" s="615"/>
      <c r="M247" s="23"/>
      <c r="N247" s="23"/>
    </row>
    <row r="248" spans="1:14" x14ac:dyDescent="0.2">
      <c r="B248" s="615"/>
      <c r="C248" s="615"/>
      <c r="D248" s="615"/>
      <c r="E248" s="615"/>
      <c r="F248" s="615"/>
      <c r="G248" s="615"/>
      <c r="H248" s="615"/>
      <c r="I248" s="615"/>
      <c r="J248" s="615"/>
      <c r="K248" s="615"/>
      <c r="L248" s="615"/>
      <c r="M248" s="23"/>
      <c r="N248" s="23"/>
    </row>
    <row r="250" spans="1:14" x14ac:dyDescent="0.2">
      <c r="B250" s="625" t="s">
        <v>682</v>
      </c>
      <c r="C250" s="625"/>
      <c r="D250" s="625"/>
      <c r="E250" s="625"/>
      <c r="F250" s="625"/>
      <c r="G250" s="625"/>
      <c r="H250" s="625"/>
      <c r="I250" s="625"/>
      <c r="J250" s="625"/>
      <c r="K250" s="625"/>
      <c r="L250" s="625"/>
      <c r="M250" s="625"/>
      <c r="N250" s="625"/>
    </row>
    <row r="251" spans="1:14" x14ac:dyDescent="0.2">
      <c r="B251" s="23"/>
      <c r="C251" s="23"/>
      <c r="D251" s="23"/>
      <c r="E251" s="23"/>
      <c r="F251" s="23"/>
      <c r="G251" s="23"/>
      <c r="H251" s="23"/>
      <c r="I251" s="23"/>
      <c r="J251" s="407"/>
      <c r="K251" s="23"/>
      <c r="L251" s="28"/>
      <c r="M251" s="23"/>
      <c r="N251" s="23"/>
    </row>
    <row r="252" spans="1:14" x14ac:dyDescent="0.2">
      <c r="B252" s="123" t="s">
        <v>240</v>
      </c>
    </row>
    <row r="253" spans="1:14" x14ac:dyDescent="0.2">
      <c r="B253" s="604" t="s">
        <v>0</v>
      </c>
      <c r="C253" s="605"/>
      <c r="D253" s="605"/>
      <c r="E253" s="605"/>
      <c r="F253" s="605"/>
      <c r="G253" s="605"/>
      <c r="H253" s="606"/>
      <c r="I253" s="613">
        <v>45382</v>
      </c>
      <c r="J253" s="614"/>
      <c r="K253" s="613">
        <v>45016</v>
      </c>
      <c r="L253" s="614"/>
    </row>
    <row r="254" spans="1:14" ht="25.5" x14ac:dyDescent="0.2">
      <c r="B254" s="607"/>
      <c r="C254" s="540"/>
      <c r="D254" s="540"/>
      <c r="E254" s="540"/>
      <c r="F254" s="540"/>
      <c r="G254" s="540"/>
      <c r="H254" s="608"/>
      <c r="I254" s="408" t="s">
        <v>238</v>
      </c>
      <c r="J254" s="409" t="s">
        <v>239</v>
      </c>
      <c r="K254" s="408" t="s">
        <v>238</v>
      </c>
      <c r="L254" s="410" t="s">
        <v>239</v>
      </c>
    </row>
    <row r="255" spans="1:14" x14ac:dyDescent="0.2">
      <c r="A255" s="411"/>
      <c r="B255" s="609" t="s">
        <v>786</v>
      </c>
      <c r="C255" s="610"/>
      <c r="D255" s="610"/>
      <c r="E255" s="610"/>
      <c r="F255" s="610"/>
      <c r="G255" s="610"/>
      <c r="H255" s="610"/>
      <c r="I255" s="412">
        <v>594007</v>
      </c>
      <c r="J255" s="165">
        <f t="shared" ref="J255:J260" si="0">+I255/3750100</f>
        <v>0.15839764272952722</v>
      </c>
      <c r="K255" s="412">
        <v>594007</v>
      </c>
      <c r="L255" s="260">
        <v>0.15839764272952722</v>
      </c>
      <c r="M255" s="411"/>
      <c r="N255" s="411"/>
    </row>
    <row r="256" spans="1:14" x14ac:dyDescent="0.2">
      <c r="A256" s="411"/>
      <c r="B256" s="611" t="s">
        <v>782</v>
      </c>
      <c r="C256" s="612"/>
      <c r="D256" s="612"/>
      <c r="E256" s="612"/>
      <c r="F256" s="612"/>
      <c r="G256" s="612"/>
      <c r="H256" s="612"/>
      <c r="I256" s="413">
        <v>594006</v>
      </c>
      <c r="J256" s="249">
        <f t="shared" si="0"/>
        <v>0.15839737606997148</v>
      </c>
      <c r="K256" s="413">
        <v>594006</v>
      </c>
      <c r="L256" s="414">
        <v>0.15839737606997148</v>
      </c>
      <c r="M256" s="411"/>
      <c r="N256" s="411"/>
    </row>
    <row r="257" spans="1:15" x14ac:dyDescent="0.2">
      <c r="A257" s="411"/>
      <c r="B257" s="611" t="s">
        <v>787</v>
      </c>
      <c r="C257" s="612"/>
      <c r="D257" s="612"/>
      <c r="E257" s="612"/>
      <c r="F257" s="612"/>
      <c r="G257" s="612"/>
      <c r="H257" s="612"/>
      <c r="I257" s="413">
        <v>594005</v>
      </c>
      <c r="J257" s="249">
        <f t="shared" si="0"/>
        <v>0.15839710941041571</v>
      </c>
      <c r="K257" s="413">
        <v>594005</v>
      </c>
      <c r="L257" s="414">
        <v>0.15839710941041571</v>
      </c>
      <c r="M257" s="411"/>
      <c r="N257" s="411"/>
    </row>
    <row r="258" spans="1:15" x14ac:dyDescent="0.2">
      <c r="A258" s="411"/>
      <c r="B258" s="611" t="s">
        <v>788</v>
      </c>
      <c r="C258" s="612"/>
      <c r="D258" s="612"/>
      <c r="E258" s="612"/>
      <c r="F258" s="612"/>
      <c r="G258" s="612"/>
      <c r="H258" s="612"/>
      <c r="I258" s="413">
        <v>361976</v>
      </c>
      <c r="J258" s="249">
        <f t="shared" si="0"/>
        <v>9.6524359350417324E-2</v>
      </c>
      <c r="K258" s="413">
        <v>361976</v>
      </c>
      <c r="L258" s="414">
        <v>9.6524359350417324E-2</v>
      </c>
      <c r="M258" s="411"/>
      <c r="N258" s="411"/>
    </row>
    <row r="259" spans="1:15" x14ac:dyDescent="0.2">
      <c r="A259" s="411"/>
      <c r="B259" s="611" t="s">
        <v>789</v>
      </c>
      <c r="C259" s="612"/>
      <c r="D259" s="612"/>
      <c r="E259" s="612"/>
      <c r="F259" s="612"/>
      <c r="G259" s="612"/>
      <c r="H259" s="612"/>
      <c r="I259" s="413">
        <v>216800</v>
      </c>
      <c r="J259" s="249">
        <f t="shared" si="0"/>
        <v>5.7811791685555051E-2</v>
      </c>
      <c r="K259" s="413">
        <v>216800</v>
      </c>
      <c r="L259" s="414">
        <v>5.7811791685555051E-2</v>
      </c>
      <c r="M259" s="411"/>
      <c r="N259" s="411"/>
    </row>
    <row r="260" spans="1:15" x14ac:dyDescent="0.2">
      <c r="A260" s="411"/>
      <c r="B260" s="415" t="s">
        <v>790</v>
      </c>
      <c r="C260" s="416"/>
      <c r="D260" s="416"/>
      <c r="E260" s="416"/>
      <c r="F260" s="416"/>
      <c r="G260" s="416"/>
      <c r="H260" s="416"/>
      <c r="I260" s="417">
        <v>204500</v>
      </c>
      <c r="J260" s="250">
        <f t="shared" si="0"/>
        <v>5.4531879149889335E-2</v>
      </c>
      <c r="K260" s="417">
        <v>204500</v>
      </c>
      <c r="L260" s="418">
        <v>5.4531879149889335E-2</v>
      </c>
      <c r="M260" s="411"/>
      <c r="N260" s="411"/>
    </row>
    <row r="262" spans="1:15" x14ac:dyDescent="0.2">
      <c r="A262" s="123" t="s">
        <v>246</v>
      </c>
      <c r="B262" s="123" t="s">
        <v>26</v>
      </c>
    </row>
    <row r="263" spans="1:15" ht="14.45" customHeight="1" x14ac:dyDescent="0.2">
      <c r="A263" s="123"/>
      <c r="B263" s="123"/>
    </row>
    <row r="264" spans="1:15" ht="28.5" x14ac:dyDescent="0.2">
      <c r="A264" s="123"/>
      <c r="B264" s="601" t="s">
        <v>0</v>
      </c>
      <c r="C264" s="602"/>
      <c r="D264" s="602"/>
      <c r="E264" s="602"/>
      <c r="F264" s="602"/>
      <c r="G264" s="602"/>
      <c r="H264" s="602"/>
      <c r="I264" s="602"/>
      <c r="J264" s="602"/>
      <c r="K264" s="603"/>
      <c r="L264" s="419" t="s">
        <v>978</v>
      </c>
      <c r="M264" s="363" t="s">
        <v>793</v>
      </c>
    </row>
    <row r="265" spans="1:15" x14ac:dyDescent="0.2">
      <c r="A265" s="123"/>
      <c r="B265" s="105" t="s">
        <v>320</v>
      </c>
      <c r="C265" s="106"/>
      <c r="D265" s="106"/>
      <c r="E265" s="106"/>
      <c r="F265" s="106"/>
      <c r="G265" s="106"/>
      <c r="H265" s="106"/>
      <c r="I265" s="106"/>
      <c r="J265" s="146"/>
      <c r="K265" s="107"/>
      <c r="L265" s="168">
        <f>trial!C64</f>
        <v>14100400</v>
      </c>
      <c r="M265" s="168">
        <v>14100400</v>
      </c>
    </row>
    <row r="266" spans="1:15" x14ac:dyDescent="0.2">
      <c r="A266" s="123"/>
      <c r="B266" s="97" t="s">
        <v>520</v>
      </c>
      <c r="J266" s="148"/>
      <c r="K266" s="98"/>
      <c r="L266" s="63">
        <f>L280</f>
        <v>5482520.7046953272</v>
      </c>
      <c r="M266" s="63">
        <v>4186881</v>
      </c>
    </row>
    <row r="267" spans="1:15" ht="15" customHeight="1" x14ac:dyDescent="0.2">
      <c r="A267" s="123"/>
      <c r="B267" s="97" t="s">
        <v>321</v>
      </c>
      <c r="J267" s="148"/>
      <c r="K267" s="98"/>
      <c r="L267" s="63">
        <f>trial!C60</f>
        <v>567475</v>
      </c>
      <c r="M267" s="63">
        <v>567475</v>
      </c>
      <c r="N267" s="380"/>
    </row>
    <row r="268" spans="1:15" x14ac:dyDescent="0.2">
      <c r="A268" s="123"/>
      <c r="B268" s="97" t="s">
        <v>164</v>
      </c>
      <c r="J268" s="148"/>
      <c r="K268" s="98"/>
      <c r="L268" s="63">
        <f>L299</f>
        <v>28277028.809713051</v>
      </c>
      <c r="M268" s="63">
        <f>M299</f>
        <v>23094467.818781309</v>
      </c>
      <c r="O268" s="8"/>
    </row>
    <row r="269" spans="1:15" x14ac:dyDescent="0.2">
      <c r="A269" s="123"/>
      <c r="B269" s="100" t="s">
        <v>243</v>
      </c>
      <c r="C269" s="101"/>
      <c r="D269" s="101"/>
      <c r="E269" s="101"/>
      <c r="F269" s="101"/>
      <c r="G269" s="101"/>
      <c r="H269" s="101"/>
      <c r="I269" s="101"/>
      <c r="J269" s="364"/>
      <c r="K269" s="102"/>
      <c r="L269" s="173">
        <f>+L305</f>
        <v>0</v>
      </c>
      <c r="M269" s="173">
        <v>0</v>
      </c>
    </row>
    <row r="270" spans="1:15" x14ac:dyDescent="0.2">
      <c r="A270" s="123"/>
      <c r="B270" s="109"/>
      <c r="C270" s="130"/>
      <c r="D270" s="130"/>
      <c r="E270" s="130"/>
      <c r="F270" s="130"/>
      <c r="G270" s="130"/>
      <c r="H270" s="130"/>
      <c r="I270" s="130"/>
      <c r="J270" s="368"/>
      <c r="K270" s="130"/>
      <c r="L270" s="178">
        <f>SUM(L265:L269)</f>
        <v>48427424.51440838</v>
      </c>
      <c r="M270" s="420">
        <f>SUM(M265:M269)</f>
        <v>41949223.818781309</v>
      </c>
      <c r="N270" s="8"/>
    </row>
    <row r="271" spans="1:15" ht="23.25" customHeight="1" x14ac:dyDescent="0.2">
      <c r="A271" s="123"/>
      <c r="B271" s="123"/>
      <c r="L271" s="150"/>
      <c r="M271" s="421"/>
      <c r="N271" s="421"/>
    </row>
    <row r="272" spans="1:15" ht="28.5" x14ac:dyDescent="0.2">
      <c r="B272" s="596" t="s">
        <v>322</v>
      </c>
      <c r="C272" s="597"/>
      <c r="D272" s="597"/>
      <c r="E272" s="597"/>
      <c r="F272" s="597"/>
      <c r="G272" s="597"/>
      <c r="H272" s="597"/>
      <c r="I272" s="597"/>
      <c r="J272" s="597"/>
      <c r="K272" s="598"/>
      <c r="L272" s="419" t="s">
        <v>978</v>
      </c>
      <c r="M272" s="363" t="s">
        <v>793</v>
      </c>
      <c r="N272" s="8"/>
    </row>
    <row r="273" spans="1:14" s="411" customFormat="1" x14ac:dyDescent="0.2">
      <c r="A273" s="1"/>
      <c r="B273" s="105" t="s">
        <v>241</v>
      </c>
      <c r="C273" s="106"/>
      <c r="D273" s="106"/>
      <c r="E273" s="106"/>
      <c r="F273" s="106"/>
      <c r="G273" s="106"/>
      <c r="H273" s="106"/>
      <c r="I273" s="106"/>
      <c r="J273" s="146"/>
      <c r="K273" s="107"/>
      <c r="L273" s="168">
        <f>+trial!C64</f>
        <v>14100400</v>
      </c>
      <c r="M273" s="168">
        <v>14100400</v>
      </c>
      <c r="N273" s="1"/>
    </row>
    <row r="274" spans="1:14" s="411" customFormat="1" x14ac:dyDescent="0.2">
      <c r="A274" s="1"/>
      <c r="B274" s="105" t="s">
        <v>242</v>
      </c>
      <c r="C274" s="106"/>
      <c r="D274" s="106"/>
      <c r="E274" s="106"/>
      <c r="F274" s="106"/>
      <c r="G274" s="106"/>
      <c r="H274" s="106"/>
      <c r="I274" s="106"/>
      <c r="J274" s="146"/>
      <c r="K274" s="107"/>
      <c r="L274" s="168">
        <v>0</v>
      </c>
      <c r="M274" s="168">
        <v>0</v>
      </c>
      <c r="N274" s="1"/>
    </row>
    <row r="275" spans="1:14" s="411" customFormat="1" x14ac:dyDescent="0.2">
      <c r="A275" s="1"/>
      <c r="B275" s="109" t="s">
        <v>175</v>
      </c>
      <c r="C275" s="110"/>
      <c r="D275" s="110"/>
      <c r="E275" s="110"/>
      <c r="F275" s="110"/>
      <c r="G275" s="110"/>
      <c r="H275" s="110"/>
      <c r="I275" s="110"/>
      <c r="J275" s="365"/>
      <c r="K275" s="111"/>
      <c r="L275" s="178">
        <f>SUM(L273:L273)</f>
        <v>14100400</v>
      </c>
      <c r="M275" s="178">
        <f>SUM(M273:M273)</f>
        <v>14100400</v>
      </c>
      <c r="N275" s="1"/>
    </row>
    <row r="276" spans="1:14" s="411" customFormat="1" x14ac:dyDescent="0.2">
      <c r="A276" s="1"/>
      <c r="B276" s="1"/>
      <c r="C276" s="1"/>
      <c r="D276" s="1"/>
      <c r="E276" s="1"/>
      <c r="F276" s="1"/>
      <c r="G276" s="1"/>
      <c r="H276" s="1"/>
      <c r="I276" s="1"/>
      <c r="J276" s="150"/>
      <c r="K276" s="1"/>
      <c r="L276" s="150"/>
      <c r="M276" s="421"/>
      <c r="N276" s="421"/>
    </row>
    <row r="277" spans="1:14" s="411" customFormat="1" ht="28.5" x14ac:dyDescent="0.2">
      <c r="A277" s="1"/>
      <c r="B277" s="596" t="s">
        <v>521</v>
      </c>
      <c r="C277" s="597"/>
      <c r="D277" s="597"/>
      <c r="E277" s="597"/>
      <c r="F277" s="597"/>
      <c r="G277" s="597"/>
      <c r="H277" s="597"/>
      <c r="I277" s="597"/>
      <c r="J277" s="597"/>
      <c r="K277" s="598"/>
      <c r="L277" s="419" t="s">
        <v>978</v>
      </c>
      <c r="M277" s="363" t="s">
        <v>793</v>
      </c>
      <c r="N277" s="1"/>
    </row>
    <row r="278" spans="1:14" x14ac:dyDescent="0.2">
      <c r="B278" s="105" t="s">
        <v>241</v>
      </c>
      <c r="C278" s="106"/>
      <c r="D278" s="106"/>
      <c r="E278" s="106"/>
      <c r="F278" s="106"/>
      <c r="G278" s="106"/>
      <c r="H278" s="106"/>
      <c r="I278" s="106"/>
      <c r="J278" s="146"/>
      <c r="K278" s="107"/>
      <c r="L278" s="168">
        <f>+M280</f>
        <v>4186880.7046953267</v>
      </c>
      <c r="M278" s="168">
        <v>4169589</v>
      </c>
    </row>
    <row r="279" spans="1:14" x14ac:dyDescent="0.2">
      <c r="B279" s="105" t="s">
        <v>242</v>
      </c>
      <c r="C279" s="106"/>
      <c r="D279" s="106"/>
      <c r="E279" s="106"/>
      <c r="F279" s="106"/>
      <c r="G279" s="106"/>
      <c r="H279" s="106"/>
      <c r="I279" s="106"/>
      <c r="J279" s="146"/>
      <c r="K279" s="107"/>
      <c r="L279" s="168">
        <f>-L297</f>
        <v>1295640</v>
      </c>
      <c r="M279" s="168">
        <f>-M297</f>
        <v>17291.704695326618</v>
      </c>
    </row>
    <row r="280" spans="1:14" x14ac:dyDescent="0.2">
      <c r="B280" s="109" t="s">
        <v>175</v>
      </c>
      <c r="C280" s="110"/>
      <c r="D280" s="110"/>
      <c r="E280" s="110"/>
      <c r="F280" s="110"/>
      <c r="G280" s="110"/>
      <c r="H280" s="110"/>
      <c r="I280" s="110"/>
      <c r="J280" s="365"/>
      <c r="K280" s="111"/>
      <c r="L280" s="178">
        <f>SUM(L278:L279)</f>
        <v>5482520.7046953272</v>
      </c>
      <c r="M280" s="396">
        <f>+M278+M279</f>
        <v>4186880.7046953267</v>
      </c>
      <c r="N280" s="422"/>
    </row>
    <row r="281" spans="1:14" x14ac:dyDescent="0.2">
      <c r="B281" s="599" t="s">
        <v>615</v>
      </c>
      <c r="C281" s="599"/>
      <c r="D281" s="599"/>
      <c r="E281" s="599"/>
      <c r="F281" s="599"/>
      <c r="G281" s="599"/>
      <c r="H281" s="599"/>
      <c r="I281" s="599"/>
      <c r="J281" s="599"/>
      <c r="K281" s="599"/>
      <c r="L281" s="599"/>
      <c r="M281" s="599"/>
      <c r="N281" s="23"/>
    </row>
    <row r="282" spans="1:14" x14ac:dyDescent="0.2">
      <c r="B282" s="600"/>
      <c r="C282" s="600"/>
      <c r="D282" s="600"/>
      <c r="E282" s="600"/>
      <c r="F282" s="600"/>
      <c r="G282" s="600"/>
      <c r="H282" s="600"/>
      <c r="I282" s="600"/>
      <c r="J282" s="600"/>
      <c r="K282" s="600"/>
      <c r="L282" s="600"/>
      <c r="M282" s="600"/>
      <c r="N282" s="23"/>
    </row>
    <row r="283" spans="1:14" x14ac:dyDescent="0.2">
      <c r="B283" s="600"/>
      <c r="C283" s="600"/>
      <c r="D283" s="600"/>
      <c r="E283" s="600"/>
      <c r="F283" s="600"/>
      <c r="G283" s="600"/>
      <c r="H283" s="600"/>
      <c r="I283" s="600"/>
      <c r="J283" s="600"/>
      <c r="K283" s="600"/>
      <c r="L283" s="600"/>
      <c r="M283" s="600"/>
      <c r="N283" s="23"/>
    </row>
    <row r="284" spans="1:14" x14ac:dyDescent="0.2">
      <c r="L284" s="150"/>
      <c r="M284" s="421"/>
      <c r="N284" s="421"/>
    </row>
    <row r="285" spans="1:14" ht="28.5" x14ac:dyDescent="0.2">
      <c r="B285" s="596" t="s">
        <v>323</v>
      </c>
      <c r="C285" s="597"/>
      <c r="D285" s="597"/>
      <c r="E285" s="597"/>
      <c r="F285" s="597"/>
      <c r="G285" s="597"/>
      <c r="H285" s="597"/>
      <c r="I285" s="597"/>
      <c r="J285" s="597"/>
      <c r="K285" s="598"/>
      <c r="L285" s="419" t="s">
        <v>978</v>
      </c>
      <c r="M285" s="363" t="s">
        <v>793</v>
      </c>
    </row>
    <row r="286" spans="1:14" x14ac:dyDescent="0.2">
      <c r="B286" s="105" t="s">
        <v>241</v>
      </c>
      <c r="C286" s="106"/>
      <c r="D286" s="106"/>
      <c r="E286" s="106"/>
      <c r="F286" s="106"/>
      <c r="G286" s="106"/>
      <c r="H286" s="106"/>
      <c r="I286" s="106"/>
      <c r="J286" s="146"/>
      <c r="K286" s="107"/>
      <c r="L286" s="168">
        <f>+trial!C60</f>
        <v>567475</v>
      </c>
      <c r="M286" s="168">
        <v>567475</v>
      </c>
    </row>
    <row r="287" spans="1:14" x14ac:dyDescent="0.2">
      <c r="B287" s="105" t="s">
        <v>242</v>
      </c>
      <c r="C287" s="106"/>
      <c r="D287" s="106"/>
      <c r="E287" s="106"/>
      <c r="F287" s="106"/>
      <c r="G287" s="106"/>
      <c r="H287" s="106"/>
      <c r="I287" s="106"/>
      <c r="J287" s="146"/>
      <c r="K287" s="107"/>
      <c r="L287" s="168">
        <v>0</v>
      </c>
      <c r="M287" s="168">
        <v>0</v>
      </c>
    </row>
    <row r="288" spans="1:14" ht="28.9" customHeight="1" x14ac:dyDescent="0.2">
      <c r="B288" s="109" t="s">
        <v>175</v>
      </c>
      <c r="C288" s="110"/>
      <c r="D288" s="110"/>
      <c r="E288" s="110"/>
      <c r="F288" s="110"/>
      <c r="G288" s="110"/>
      <c r="H288" s="110"/>
      <c r="I288" s="110"/>
      <c r="J288" s="365"/>
      <c r="K288" s="111"/>
      <c r="L288" s="178">
        <f>SUM(L286:L286)</f>
        <v>567475</v>
      </c>
      <c r="M288" s="178">
        <f>SUM(M286:M286)</f>
        <v>567475</v>
      </c>
    </row>
    <row r="289" spans="2:17" x14ac:dyDescent="0.2">
      <c r="L289" s="150"/>
      <c r="M289" s="421"/>
      <c r="N289" s="421"/>
    </row>
    <row r="290" spans="2:17" ht="28.5" x14ac:dyDescent="0.2">
      <c r="B290" s="596" t="s">
        <v>324</v>
      </c>
      <c r="C290" s="597"/>
      <c r="D290" s="597"/>
      <c r="E290" s="597"/>
      <c r="F290" s="597"/>
      <c r="G290" s="597"/>
      <c r="H290" s="597"/>
      <c r="I290" s="597"/>
      <c r="J290" s="597"/>
      <c r="K290" s="598"/>
      <c r="L290" s="419" t="s">
        <v>978</v>
      </c>
      <c r="M290" s="363" t="s">
        <v>793</v>
      </c>
    </row>
    <row r="291" spans="2:17" x14ac:dyDescent="0.2">
      <c r="B291" s="105" t="s">
        <v>241</v>
      </c>
      <c r="C291" s="106"/>
      <c r="D291" s="106"/>
      <c r="E291" s="106"/>
      <c r="F291" s="106"/>
      <c r="G291" s="106"/>
      <c r="H291" s="106"/>
      <c r="I291" s="106"/>
      <c r="J291" s="146"/>
      <c r="K291" s="107"/>
      <c r="L291" s="168">
        <f>M299</f>
        <v>23094467.818781309</v>
      </c>
      <c r="M291" s="168">
        <v>23025301</v>
      </c>
    </row>
    <row r="292" spans="2:17" x14ac:dyDescent="0.2">
      <c r="B292" s="105" t="s">
        <v>244</v>
      </c>
      <c r="C292" s="106"/>
      <c r="D292" s="106"/>
      <c r="E292" s="106"/>
      <c r="F292" s="106"/>
      <c r="G292" s="106"/>
      <c r="H292" s="106"/>
      <c r="I292" s="106"/>
      <c r="J292" s="146"/>
      <c r="K292" s="107"/>
      <c r="L292" s="168">
        <f>PorL!D32</f>
        <v>6478199.9909317419</v>
      </c>
      <c r="M292" s="168">
        <f>PorL!E42</f>
        <v>86458.523476633083</v>
      </c>
      <c r="O292" s="357"/>
    </row>
    <row r="293" spans="2:17" ht="28.9" customHeight="1" x14ac:dyDescent="0.2">
      <c r="B293" s="105" t="s">
        <v>394</v>
      </c>
      <c r="C293" s="106"/>
      <c r="D293" s="106"/>
      <c r="E293" s="106"/>
      <c r="F293" s="106"/>
      <c r="G293" s="106"/>
      <c r="H293" s="106"/>
      <c r="I293" s="106"/>
      <c r="J293" s="146"/>
      <c r="K293" s="107"/>
      <c r="L293" s="168">
        <v>0</v>
      </c>
      <c r="M293" s="168">
        <v>0</v>
      </c>
      <c r="O293" s="8"/>
    </row>
    <row r="294" spans="2:17" ht="28.9" customHeight="1" x14ac:dyDescent="0.2">
      <c r="B294" s="105" t="s">
        <v>778</v>
      </c>
      <c r="C294" s="106"/>
      <c r="D294" s="106"/>
      <c r="E294" s="106"/>
      <c r="F294" s="106"/>
      <c r="G294" s="106"/>
      <c r="H294" s="106"/>
      <c r="I294" s="106"/>
      <c r="J294" s="146"/>
      <c r="K294" s="107"/>
      <c r="L294" s="168">
        <f>+L302</f>
        <v>0</v>
      </c>
      <c r="M294" s="168">
        <v>0</v>
      </c>
    </row>
    <row r="295" spans="2:17" ht="28.9" customHeight="1" x14ac:dyDescent="0.2">
      <c r="B295" s="105" t="s">
        <v>772</v>
      </c>
      <c r="C295" s="106" t="s">
        <v>773</v>
      </c>
      <c r="D295" s="106"/>
      <c r="E295" s="106"/>
      <c r="F295" s="106"/>
      <c r="G295" s="106"/>
      <c r="H295" s="106"/>
      <c r="I295" s="106"/>
      <c r="J295" s="146"/>
      <c r="K295" s="107"/>
      <c r="L295" s="168">
        <v>0</v>
      </c>
      <c r="M295" s="168">
        <v>0</v>
      </c>
    </row>
    <row r="296" spans="2:17" x14ac:dyDescent="0.2">
      <c r="B296" s="105" t="s">
        <v>556</v>
      </c>
      <c r="C296" s="106"/>
      <c r="D296" s="106"/>
      <c r="E296" s="106"/>
      <c r="F296" s="106"/>
      <c r="G296" s="106"/>
      <c r="H296" s="106"/>
      <c r="I296" s="106"/>
      <c r="J296" s="146"/>
      <c r="K296" s="107"/>
      <c r="L296" s="168"/>
      <c r="M296" s="168">
        <v>0</v>
      </c>
      <c r="Q296" s="8"/>
    </row>
    <row r="297" spans="2:17" x14ac:dyDescent="0.2">
      <c r="B297" s="105" t="s">
        <v>573</v>
      </c>
      <c r="C297" s="106"/>
      <c r="D297" s="106"/>
      <c r="E297" s="106"/>
      <c r="F297" s="106"/>
      <c r="G297" s="106"/>
      <c r="H297" s="106"/>
      <c r="I297" s="106"/>
      <c r="J297" s="146"/>
      <c r="K297" s="107"/>
      <c r="L297" s="168">
        <f>-ROUND((L292*20%),0)</f>
        <v>-1295640</v>
      </c>
      <c r="M297" s="168">
        <f>-M292*20%</f>
        <v>-17291.704695326618</v>
      </c>
    </row>
    <row r="298" spans="2:17" x14ac:dyDescent="0.2">
      <c r="B298" s="105" t="s">
        <v>245</v>
      </c>
      <c r="C298" s="106"/>
      <c r="D298" s="106"/>
      <c r="E298" s="106"/>
      <c r="F298" s="106"/>
      <c r="G298" s="106"/>
      <c r="H298" s="106"/>
      <c r="I298" s="106"/>
      <c r="J298" s="146"/>
      <c r="K298" s="107"/>
      <c r="L298" s="168"/>
      <c r="M298" s="168"/>
      <c r="N298" s="380"/>
    </row>
    <row r="299" spans="2:17" ht="15" customHeight="1" x14ac:dyDescent="0.2">
      <c r="B299" s="109" t="s">
        <v>175</v>
      </c>
      <c r="C299" s="110"/>
      <c r="D299" s="110"/>
      <c r="E299" s="110"/>
      <c r="F299" s="110"/>
      <c r="G299" s="110"/>
      <c r="H299" s="110"/>
      <c r="I299" s="110"/>
      <c r="J299" s="365"/>
      <c r="K299" s="111"/>
      <c r="L299" s="178">
        <f>SUM(L291:L298)+1</f>
        <v>28277028.809713051</v>
      </c>
      <c r="M299" s="178">
        <f>SUM(M291:M298)</f>
        <v>23094467.818781309</v>
      </c>
      <c r="O299" s="8"/>
    </row>
    <row r="300" spans="2:17" x14ac:dyDescent="0.2">
      <c r="L300" s="150"/>
      <c r="M300" s="421"/>
      <c r="O300" s="8"/>
    </row>
    <row r="301" spans="2:17" ht="28.5" x14ac:dyDescent="0.2">
      <c r="B301" s="596" t="s">
        <v>325</v>
      </c>
      <c r="C301" s="597"/>
      <c r="D301" s="597"/>
      <c r="E301" s="597"/>
      <c r="F301" s="597"/>
      <c r="G301" s="597"/>
      <c r="H301" s="597"/>
      <c r="I301" s="597"/>
      <c r="J301" s="597"/>
      <c r="K301" s="598"/>
      <c r="L301" s="419" t="s">
        <v>978</v>
      </c>
      <c r="M301" s="363" t="s">
        <v>793</v>
      </c>
    </row>
    <row r="302" spans="2:17" x14ac:dyDescent="0.2">
      <c r="B302" s="105" t="s">
        <v>241</v>
      </c>
      <c r="C302" s="106"/>
      <c r="D302" s="106"/>
      <c r="E302" s="106"/>
      <c r="F302" s="106"/>
      <c r="G302" s="106"/>
      <c r="H302" s="106"/>
      <c r="I302" s="106"/>
      <c r="J302" s="146"/>
      <c r="K302" s="107"/>
      <c r="L302" s="168">
        <f>+M305</f>
        <v>0</v>
      </c>
      <c r="M302" s="168">
        <v>63499.5</v>
      </c>
    </row>
    <row r="303" spans="2:17" ht="30" customHeight="1" x14ac:dyDescent="0.2">
      <c r="B303" s="105" t="s">
        <v>242</v>
      </c>
      <c r="C303" s="106"/>
      <c r="D303" s="106"/>
      <c r="E303" s="106"/>
      <c r="F303" s="106"/>
      <c r="G303" s="106"/>
      <c r="H303" s="106"/>
      <c r="I303" s="106"/>
      <c r="J303" s="146"/>
      <c r="K303" s="107"/>
      <c r="L303" s="168">
        <v>0</v>
      </c>
      <c r="M303" s="168"/>
    </row>
    <row r="304" spans="2:17" x14ac:dyDescent="0.2">
      <c r="B304" s="105" t="s">
        <v>395</v>
      </c>
      <c r="C304" s="106"/>
      <c r="D304" s="106"/>
      <c r="E304" s="106"/>
      <c r="F304" s="106"/>
      <c r="G304" s="106"/>
      <c r="H304" s="106"/>
      <c r="I304" s="106"/>
      <c r="J304" s="146"/>
      <c r="K304" s="107"/>
      <c r="L304" s="168">
        <f>-L302</f>
        <v>0</v>
      </c>
      <c r="M304" s="168">
        <v>-63499.5</v>
      </c>
    </row>
    <row r="305" spans="2:13" x14ac:dyDescent="0.2">
      <c r="B305" s="109" t="s">
        <v>175</v>
      </c>
      <c r="C305" s="110"/>
      <c r="D305" s="110"/>
      <c r="E305" s="110"/>
      <c r="F305" s="110"/>
      <c r="G305" s="110"/>
      <c r="H305" s="110"/>
      <c r="I305" s="110"/>
      <c r="J305" s="365"/>
      <c r="K305" s="111"/>
      <c r="L305" s="178">
        <f>SUM(L302:L304)</f>
        <v>0</v>
      </c>
      <c r="M305" s="178">
        <v>0</v>
      </c>
    </row>
    <row r="308" spans="2:13" ht="28.9" customHeight="1" x14ac:dyDescent="0.2"/>
    <row r="317" spans="2:13" ht="28.9" customHeight="1" x14ac:dyDescent="0.2"/>
  </sheetData>
  <mergeCells count="41">
    <mergeCell ref="A1:N1"/>
    <mergeCell ref="A2:N2"/>
    <mergeCell ref="B104:G105"/>
    <mergeCell ref="H104:H105"/>
    <mergeCell ref="I104:J104"/>
    <mergeCell ref="K104:L104"/>
    <mergeCell ref="B5:K5"/>
    <mergeCell ref="B16:K16"/>
    <mergeCell ref="B41:G42"/>
    <mergeCell ref="H41:H42"/>
    <mergeCell ref="I41:J41"/>
    <mergeCell ref="K41:L41"/>
    <mergeCell ref="B241:J241"/>
    <mergeCell ref="B250:N250"/>
    <mergeCell ref="K253:L253"/>
    <mergeCell ref="B195:K195"/>
    <mergeCell ref="B217:K217"/>
    <mergeCell ref="B233:I233"/>
    <mergeCell ref="B209:K209"/>
    <mergeCell ref="B213:M214"/>
    <mergeCell ref="B246:L248"/>
    <mergeCell ref="B204:K204"/>
    <mergeCell ref="B159:L159"/>
    <mergeCell ref="B162:K162"/>
    <mergeCell ref="B175:I175"/>
    <mergeCell ref="B185:I185"/>
    <mergeCell ref="B167:K167"/>
    <mergeCell ref="B272:K272"/>
    <mergeCell ref="B264:K264"/>
    <mergeCell ref="B253:H254"/>
    <mergeCell ref="B255:H255"/>
    <mergeCell ref="B256:H256"/>
    <mergeCell ref="B257:H257"/>
    <mergeCell ref="B258:H258"/>
    <mergeCell ref="B259:H259"/>
    <mergeCell ref="I253:J253"/>
    <mergeCell ref="B301:K301"/>
    <mergeCell ref="B290:K290"/>
    <mergeCell ref="B285:K285"/>
    <mergeCell ref="B277:K277"/>
    <mergeCell ref="B281:M283"/>
  </mergeCells>
  <printOptions horizontalCentered="1"/>
  <pageMargins left="0.19685039370078741" right="0.19685039370078741" top="0.19685039370078741" bottom="0.19685039370078741" header="0" footer="0"/>
  <pageSetup paperSize="9" scale="46" fitToHeight="34" orientation="portrait" verticalDpi="300" r:id="rId1"/>
  <rowBreaks count="2" manualBreakCount="2">
    <brk id="103" max="13" man="1"/>
    <brk id="19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0"/>
  <sheetViews>
    <sheetView zoomScaleNormal="100" zoomScaleSheetLayoutView="100" workbookViewId="0">
      <selection activeCell="L8" sqref="L8"/>
    </sheetView>
  </sheetViews>
  <sheetFormatPr defaultColWidth="9.140625" defaultRowHeight="14.25" x14ac:dyDescent="0.2"/>
  <cols>
    <col min="1" max="1" width="9.5703125" style="1" customWidth="1"/>
    <col min="2" max="3" width="9.140625" style="1"/>
    <col min="4" max="4" width="13.140625" style="1" customWidth="1"/>
    <col min="5" max="5" width="13" style="1" customWidth="1"/>
    <col min="6" max="6" width="12.7109375" style="1" customWidth="1"/>
    <col min="7" max="10" width="9.140625" style="1"/>
    <col min="11" max="11" width="10.5703125" style="1" bestFit="1" customWidth="1"/>
    <col min="12" max="12" width="14.28515625" style="8" customWidth="1"/>
    <col min="13" max="13" width="14.85546875" style="8" customWidth="1"/>
    <col min="14" max="14" width="14.140625" style="1" bestFit="1" customWidth="1"/>
    <col min="15" max="15" width="9.85546875" style="1" bestFit="1" customWidth="1"/>
    <col min="16" max="16" width="10" style="1" bestFit="1" customWidth="1"/>
    <col min="17" max="16384" width="9.140625" style="1"/>
  </cols>
  <sheetData>
    <row r="1" spans="1:14" ht="22.5" x14ac:dyDescent="0.2">
      <c r="A1" s="593" t="s">
        <v>287</v>
      </c>
      <c r="B1" s="593"/>
      <c r="C1" s="593"/>
      <c r="D1" s="593"/>
      <c r="E1" s="593"/>
      <c r="F1" s="593"/>
      <c r="G1" s="593"/>
      <c r="H1" s="593"/>
      <c r="I1" s="593"/>
      <c r="J1" s="593"/>
      <c r="K1" s="593"/>
      <c r="L1" s="593"/>
      <c r="M1" s="593"/>
      <c r="N1" s="169"/>
    </row>
    <row r="2" spans="1:14" ht="15" x14ac:dyDescent="0.2">
      <c r="A2" s="594" t="s">
        <v>94</v>
      </c>
      <c r="B2" s="594"/>
      <c r="C2" s="594"/>
      <c r="D2" s="594"/>
      <c r="E2" s="594"/>
      <c r="F2" s="594"/>
      <c r="G2" s="594"/>
      <c r="H2" s="594"/>
      <c r="I2" s="594"/>
      <c r="J2" s="594"/>
      <c r="K2" s="594"/>
      <c r="L2" s="594"/>
      <c r="M2" s="594"/>
      <c r="N2" s="170"/>
    </row>
    <row r="5" spans="1:14" x14ac:dyDescent="0.2">
      <c r="A5" s="123" t="s">
        <v>249</v>
      </c>
      <c r="B5" s="123" t="s">
        <v>36</v>
      </c>
    </row>
    <row r="6" spans="1:14" ht="31.5" customHeight="1" x14ac:dyDescent="0.2">
      <c r="B6" s="641" t="s">
        <v>0</v>
      </c>
      <c r="C6" s="641"/>
      <c r="D6" s="641"/>
      <c r="E6" s="641"/>
      <c r="F6" s="641"/>
      <c r="G6" s="641"/>
      <c r="H6" s="641"/>
      <c r="I6" s="641"/>
      <c r="J6" s="641"/>
      <c r="K6" s="642"/>
      <c r="L6" s="166" t="s">
        <v>978</v>
      </c>
      <c r="M6" s="167" t="s">
        <v>793</v>
      </c>
    </row>
    <row r="7" spans="1:14" x14ac:dyDescent="0.2">
      <c r="B7" s="124" t="s">
        <v>247</v>
      </c>
      <c r="C7" s="106"/>
      <c r="D7" s="106"/>
      <c r="E7" s="106"/>
      <c r="F7" s="106"/>
      <c r="G7" s="106"/>
      <c r="H7" s="106"/>
      <c r="I7" s="106"/>
      <c r="J7" s="106"/>
      <c r="K7" s="107"/>
      <c r="L7" s="168"/>
      <c r="M7" s="108"/>
    </row>
    <row r="8" spans="1:14" x14ac:dyDescent="0.2">
      <c r="B8" s="97" t="s">
        <v>248</v>
      </c>
      <c r="K8" s="98"/>
      <c r="L8" s="63">
        <f>trial!C19+trial!C18</f>
        <v>17938544.66</v>
      </c>
      <c r="M8" s="99">
        <v>184019.51</v>
      </c>
    </row>
    <row r="9" spans="1:14" x14ac:dyDescent="0.2">
      <c r="B9" s="109" t="s">
        <v>211</v>
      </c>
      <c r="C9" s="110"/>
      <c r="D9" s="110"/>
      <c r="E9" s="110"/>
      <c r="F9" s="110"/>
      <c r="G9" s="110"/>
      <c r="H9" s="110"/>
      <c r="I9" s="110"/>
      <c r="J9" s="110"/>
      <c r="K9" s="111"/>
      <c r="L9" s="240">
        <f>SUM(L7:L8)</f>
        <v>17938544.66</v>
      </c>
      <c r="M9" s="171">
        <f>SUM(M7:M8)</f>
        <v>184019.51</v>
      </c>
      <c r="N9" s="8"/>
    </row>
    <row r="11" spans="1:14" x14ac:dyDescent="0.2">
      <c r="A11" s="123" t="s">
        <v>263</v>
      </c>
      <c r="B11" s="123" t="s">
        <v>250</v>
      </c>
    </row>
    <row r="12" spans="1:14" ht="54.75" customHeight="1" x14ac:dyDescent="0.2">
      <c r="B12" s="641" t="s">
        <v>0</v>
      </c>
      <c r="C12" s="641"/>
      <c r="D12" s="641"/>
      <c r="E12" s="641"/>
      <c r="F12" s="641"/>
      <c r="G12" s="641"/>
      <c r="H12" s="641"/>
      <c r="I12" s="641"/>
      <c r="J12" s="641"/>
      <c r="K12" s="642"/>
      <c r="L12" s="166" t="s">
        <v>978</v>
      </c>
      <c r="M12" s="167" t="s">
        <v>793</v>
      </c>
    </row>
    <row r="13" spans="1:14" x14ac:dyDescent="0.2">
      <c r="B13" s="105" t="s">
        <v>251</v>
      </c>
      <c r="C13" s="106"/>
      <c r="D13" s="106"/>
      <c r="E13" s="106"/>
      <c r="F13" s="106"/>
      <c r="G13" s="106"/>
      <c r="H13" s="106"/>
      <c r="I13" s="106"/>
      <c r="J13" s="106"/>
      <c r="K13" s="107"/>
      <c r="L13" s="168"/>
      <c r="M13" s="108"/>
    </row>
    <row r="14" spans="1:14" x14ac:dyDescent="0.2">
      <c r="B14" s="97" t="s">
        <v>252</v>
      </c>
      <c r="K14" s="98"/>
      <c r="L14" s="63"/>
      <c r="M14" s="99"/>
    </row>
    <row r="15" spans="1:14" x14ac:dyDescent="0.2">
      <c r="B15" s="97" t="s">
        <v>253</v>
      </c>
      <c r="K15" s="98"/>
      <c r="L15" s="63"/>
      <c r="M15" s="99"/>
    </row>
    <row r="16" spans="1:14" x14ac:dyDescent="0.2">
      <c r="B16" s="97" t="s">
        <v>254</v>
      </c>
      <c r="K16" s="98"/>
      <c r="L16" s="63"/>
      <c r="M16" s="99"/>
    </row>
    <row r="17" spans="1:13" x14ac:dyDescent="0.2">
      <c r="B17" s="97" t="s">
        <v>255</v>
      </c>
      <c r="K17" s="98"/>
      <c r="L17" s="63"/>
      <c r="M17" s="99"/>
    </row>
    <row r="18" spans="1:13" x14ac:dyDescent="0.2">
      <c r="B18" s="97" t="s">
        <v>256</v>
      </c>
      <c r="K18" s="98"/>
      <c r="L18" s="63">
        <v>0</v>
      </c>
      <c r="M18" s="99">
        <v>0</v>
      </c>
    </row>
    <row r="19" spans="1:13" x14ac:dyDescent="0.2">
      <c r="B19" s="97" t="s">
        <v>257</v>
      </c>
      <c r="K19" s="98"/>
      <c r="L19" s="63"/>
      <c r="M19" s="99"/>
    </row>
    <row r="20" spans="1:13" x14ac:dyDescent="0.2">
      <c r="B20" s="126" t="s">
        <v>258</v>
      </c>
      <c r="K20" s="98"/>
      <c r="L20" s="241">
        <f>SUM(L14:L19)</f>
        <v>0</v>
      </c>
      <c r="M20" s="172">
        <v>0</v>
      </c>
    </row>
    <row r="21" spans="1:13" x14ac:dyDescent="0.2">
      <c r="B21" s="97" t="s">
        <v>259</v>
      </c>
      <c r="K21" s="98"/>
      <c r="L21" s="63"/>
      <c r="M21" s="99"/>
    </row>
    <row r="22" spans="1:13" x14ac:dyDescent="0.2">
      <c r="B22" s="97" t="s">
        <v>260</v>
      </c>
      <c r="K22" s="98"/>
      <c r="L22" s="63">
        <f>+L20</f>
        <v>0</v>
      </c>
      <c r="M22" s="99">
        <v>0</v>
      </c>
    </row>
    <row r="23" spans="1:13" x14ac:dyDescent="0.2">
      <c r="B23" s="97" t="s">
        <v>261</v>
      </c>
      <c r="K23" s="98"/>
      <c r="L23" s="63">
        <v>0</v>
      </c>
      <c r="M23" s="99">
        <v>0</v>
      </c>
    </row>
    <row r="24" spans="1:13" x14ac:dyDescent="0.2">
      <c r="B24" s="128" t="s">
        <v>262</v>
      </c>
      <c r="C24" s="101"/>
      <c r="D24" s="101"/>
      <c r="E24" s="101"/>
      <c r="F24" s="101"/>
      <c r="G24" s="101"/>
      <c r="H24" s="101"/>
      <c r="I24" s="101"/>
      <c r="J24" s="101"/>
      <c r="K24" s="102"/>
      <c r="L24" s="178">
        <v>0</v>
      </c>
      <c r="M24" s="112">
        <f>SUM(M22:M23)</f>
        <v>0</v>
      </c>
    </row>
    <row r="25" spans="1:13" x14ac:dyDescent="0.2">
      <c r="B25" s="123"/>
      <c r="L25" s="148"/>
      <c r="M25" s="133"/>
    </row>
    <row r="26" spans="1:13" x14ac:dyDescent="0.2">
      <c r="A26" s="123" t="s">
        <v>608</v>
      </c>
      <c r="B26" s="123" t="s">
        <v>508</v>
      </c>
    </row>
    <row r="27" spans="1:13" ht="33.75" customHeight="1" x14ac:dyDescent="0.2">
      <c r="B27" s="643" t="s">
        <v>0</v>
      </c>
      <c r="C27" s="643"/>
      <c r="D27" s="643"/>
      <c r="E27" s="643"/>
      <c r="F27" s="643"/>
      <c r="G27" s="643"/>
      <c r="H27" s="643"/>
      <c r="I27" s="643"/>
      <c r="J27" s="643"/>
      <c r="K27" s="644"/>
      <c r="L27" s="166" t="s">
        <v>978</v>
      </c>
      <c r="M27" s="167" t="s">
        <v>793</v>
      </c>
    </row>
    <row r="28" spans="1:13" x14ac:dyDescent="0.2">
      <c r="B28" s="105" t="s">
        <v>393</v>
      </c>
      <c r="C28" s="106"/>
      <c r="D28" s="106"/>
      <c r="E28" s="106"/>
      <c r="F28" s="106"/>
      <c r="G28" s="106"/>
      <c r="H28" s="106"/>
      <c r="I28" s="106"/>
      <c r="J28" s="106"/>
      <c r="K28" s="106"/>
      <c r="L28" s="168">
        <v>0</v>
      </c>
      <c r="M28" s="108">
        <v>0</v>
      </c>
    </row>
    <row r="29" spans="1:13" x14ac:dyDescent="0.2">
      <c r="B29" s="97" t="s">
        <v>506</v>
      </c>
      <c r="L29" s="63">
        <v>0</v>
      </c>
      <c r="M29" s="99">
        <v>0</v>
      </c>
    </row>
    <row r="30" spans="1:13" x14ac:dyDescent="0.2">
      <c r="B30" s="97" t="s">
        <v>702</v>
      </c>
      <c r="L30" s="63">
        <v>0</v>
      </c>
      <c r="M30" s="99">
        <v>0</v>
      </c>
    </row>
    <row r="31" spans="1:13" x14ac:dyDescent="0.2">
      <c r="B31" s="97" t="s">
        <v>748</v>
      </c>
      <c r="L31" s="63">
        <v>0</v>
      </c>
      <c r="M31" s="99">
        <v>0</v>
      </c>
    </row>
    <row r="32" spans="1:13" x14ac:dyDescent="0.2">
      <c r="B32" s="97" t="s">
        <v>749</v>
      </c>
      <c r="L32" s="63">
        <v>0</v>
      </c>
      <c r="M32" s="99">
        <v>0</v>
      </c>
    </row>
    <row r="33" spans="1:14" x14ac:dyDescent="0.2">
      <c r="B33" s="97" t="s">
        <v>750</v>
      </c>
      <c r="L33" s="63">
        <v>0</v>
      </c>
      <c r="M33" s="99">
        <v>0</v>
      </c>
    </row>
    <row r="34" spans="1:14" x14ac:dyDescent="0.2">
      <c r="B34" s="97" t="s">
        <v>703</v>
      </c>
      <c r="L34" s="63">
        <v>0</v>
      </c>
      <c r="M34" s="99">
        <v>0</v>
      </c>
    </row>
    <row r="35" spans="1:14" x14ac:dyDescent="0.2">
      <c r="B35" s="97" t="s">
        <v>704</v>
      </c>
      <c r="L35" s="63">
        <v>0</v>
      </c>
      <c r="M35" s="99">
        <v>0</v>
      </c>
    </row>
    <row r="36" spans="1:14" x14ac:dyDescent="0.2">
      <c r="B36" s="97" t="s">
        <v>571</v>
      </c>
      <c r="L36" s="63">
        <v>0</v>
      </c>
      <c r="M36" s="99">
        <v>0</v>
      </c>
    </row>
    <row r="37" spans="1:14" x14ac:dyDescent="0.2">
      <c r="B37" s="97" t="s">
        <v>507</v>
      </c>
      <c r="L37" s="63">
        <f>trial!C17</f>
        <v>370280.07</v>
      </c>
      <c r="M37" s="99">
        <v>3155002</v>
      </c>
    </row>
    <row r="38" spans="1:14" x14ac:dyDescent="0.2">
      <c r="B38" s="97" t="s">
        <v>817</v>
      </c>
      <c r="L38" s="63"/>
      <c r="M38" s="99">
        <v>0</v>
      </c>
    </row>
    <row r="39" spans="1:14" x14ac:dyDescent="0.2">
      <c r="B39" s="97" t="s">
        <v>572</v>
      </c>
      <c r="L39" s="63">
        <v>0</v>
      </c>
      <c r="M39" s="99">
        <v>0</v>
      </c>
    </row>
    <row r="40" spans="1:14" x14ac:dyDescent="0.2">
      <c r="B40" s="109" t="s">
        <v>211</v>
      </c>
      <c r="C40" s="130"/>
      <c r="D40" s="130"/>
      <c r="E40" s="130"/>
      <c r="F40" s="130"/>
      <c r="G40" s="130"/>
      <c r="H40" s="130"/>
      <c r="I40" s="130"/>
      <c r="J40" s="130"/>
      <c r="K40" s="131"/>
      <c r="L40" s="178">
        <f>SUM(L28:L39)</f>
        <v>370280.07</v>
      </c>
      <c r="M40" s="112">
        <f>SUM(M28:M39)</f>
        <v>3155002</v>
      </c>
      <c r="N40" s="8"/>
    </row>
    <row r="42" spans="1:14" x14ac:dyDescent="0.2">
      <c r="A42" s="123" t="s">
        <v>609</v>
      </c>
      <c r="B42" s="123" t="s">
        <v>264</v>
      </c>
    </row>
    <row r="43" spans="1:14" ht="34.5" customHeight="1" x14ac:dyDescent="0.2">
      <c r="B43" s="641" t="s">
        <v>0</v>
      </c>
      <c r="C43" s="641"/>
      <c r="D43" s="641"/>
      <c r="E43" s="641"/>
      <c r="F43" s="641"/>
      <c r="G43" s="641"/>
      <c r="H43" s="641"/>
      <c r="I43" s="641"/>
      <c r="J43" s="641"/>
      <c r="K43" s="642"/>
      <c r="L43" s="166" t="s">
        <v>978</v>
      </c>
      <c r="M43" s="167" t="s">
        <v>793</v>
      </c>
    </row>
    <row r="44" spans="1:14" x14ac:dyDescent="0.2">
      <c r="B44" s="105" t="s">
        <v>265</v>
      </c>
      <c r="C44" s="106"/>
      <c r="D44" s="106"/>
      <c r="E44" s="106"/>
      <c r="F44" s="106"/>
      <c r="G44" s="106"/>
      <c r="H44" s="106"/>
      <c r="I44" s="106"/>
      <c r="J44" s="106"/>
      <c r="K44" s="107"/>
      <c r="L44" s="168">
        <v>0</v>
      </c>
      <c r="M44" s="108">
        <v>13960</v>
      </c>
    </row>
    <row r="45" spans="1:14" x14ac:dyDescent="0.2">
      <c r="B45" s="97" t="s">
        <v>627</v>
      </c>
      <c r="K45" s="98"/>
      <c r="L45" s="63">
        <f>trial!C14+trial!C15</f>
        <v>1416768.64</v>
      </c>
      <c r="M45" s="99">
        <v>151430</v>
      </c>
    </row>
    <row r="46" spans="1:14" x14ac:dyDescent="0.2">
      <c r="B46" s="109" t="s">
        <v>211</v>
      </c>
      <c r="C46" s="130"/>
      <c r="D46" s="130"/>
      <c r="E46" s="130"/>
      <c r="F46" s="130"/>
      <c r="G46" s="130"/>
      <c r="H46" s="130"/>
      <c r="I46" s="130"/>
      <c r="J46" s="130"/>
      <c r="K46" s="131"/>
      <c r="L46" s="178">
        <f>SUM(L44:L45)</f>
        <v>1416768.64</v>
      </c>
      <c r="M46" s="112">
        <f>SUM(M44:M45)</f>
        <v>165390</v>
      </c>
    </row>
    <row r="48" spans="1:14" x14ac:dyDescent="0.2">
      <c r="A48" s="123" t="s">
        <v>610</v>
      </c>
      <c r="B48" s="123" t="s">
        <v>268</v>
      </c>
    </row>
    <row r="49" spans="1:13" ht="32.25" customHeight="1" x14ac:dyDescent="0.2">
      <c r="B49" s="641" t="s">
        <v>0</v>
      </c>
      <c r="C49" s="641"/>
      <c r="D49" s="641"/>
      <c r="E49" s="641"/>
      <c r="F49" s="641"/>
      <c r="G49" s="641"/>
      <c r="H49" s="641"/>
      <c r="I49" s="641"/>
      <c r="J49" s="641"/>
      <c r="K49" s="642"/>
      <c r="L49" s="166" t="s">
        <v>978</v>
      </c>
      <c r="M49" s="167" t="s">
        <v>793</v>
      </c>
    </row>
    <row r="50" spans="1:13" x14ac:dyDescent="0.2">
      <c r="B50" s="645" t="s">
        <v>616</v>
      </c>
      <c r="C50" s="646"/>
      <c r="D50" s="646"/>
      <c r="E50" s="646"/>
      <c r="F50" s="646"/>
      <c r="G50" s="646"/>
      <c r="H50" s="646"/>
      <c r="I50" s="646"/>
      <c r="J50" s="646"/>
      <c r="K50" s="647"/>
      <c r="L50" s="173">
        <v>0</v>
      </c>
      <c r="M50" s="173">
        <v>0</v>
      </c>
    </row>
    <row r="51" spans="1:13" x14ac:dyDescent="0.2">
      <c r="B51" s="109" t="s">
        <v>211</v>
      </c>
      <c r="C51" s="110"/>
      <c r="D51" s="110"/>
      <c r="E51" s="110"/>
      <c r="F51" s="110"/>
      <c r="G51" s="110"/>
      <c r="H51" s="110"/>
      <c r="I51" s="110"/>
      <c r="J51" s="110"/>
      <c r="K51" s="111"/>
      <c r="L51" s="178">
        <f>SUM(L50:L50)</f>
        <v>0</v>
      </c>
      <c r="M51" s="112">
        <f>SUM(M50:M50)</f>
        <v>0</v>
      </c>
    </row>
    <row r="53" spans="1:13" x14ac:dyDescent="0.2">
      <c r="A53" s="123" t="s">
        <v>269</v>
      </c>
      <c r="B53" s="123" t="s">
        <v>266</v>
      </c>
    </row>
    <row r="54" spans="1:13" ht="30.75" customHeight="1" x14ac:dyDescent="0.2">
      <c r="B54" s="641" t="s">
        <v>0</v>
      </c>
      <c r="C54" s="641"/>
      <c r="D54" s="641"/>
      <c r="E54" s="641"/>
      <c r="F54" s="641"/>
      <c r="G54" s="641"/>
      <c r="H54" s="641"/>
      <c r="I54" s="641"/>
      <c r="J54" s="641"/>
      <c r="K54" s="642"/>
      <c r="L54" s="166" t="s">
        <v>978</v>
      </c>
      <c r="M54" s="167" t="s">
        <v>793</v>
      </c>
    </row>
    <row r="55" spans="1:13" x14ac:dyDescent="0.2">
      <c r="B55" s="105" t="s">
        <v>267</v>
      </c>
      <c r="C55" s="106"/>
      <c r="D55" s="106"/>
      <c r="E55" s="106"/>
      <c r="F55" s="106"/>
      <c r="G55" s="106"/>
      <c r="H55" s="106"/>
      <c r="I55" s="106"/>
      <c r="J55" s="106"/>
      <c r="K55" s="107"/>
      <c r="L55" s="168">
        <f>trial!B25</f>
        <v>6036590</v>
      </c>
      <c r="M55" s="108">
        <v>1058248</v>
      </c>
    </row>
    <row r="56" spans="1:13" x14ac:dyDescent="0.2">
      <c r="B56" s="97" t="s">
        <v>708</v>
      </c>
      <c r="K56" s="98"/>
      <c r="L56" s="63"/>
      <c r="M56" s="99">
        <v>0</v>
      </c>
    </row>
    <row r="57" spans="1:13" x14ac:dyDescent="0.2">
      <c r="B57" s="97" t="s">
        <v>993</v>
      </c>
      <c r="K57" s="98"/>
      <c r="L57" s="63">
        <f>trial!B22</f>
        <v>38461</v>
      </c>
      <c r="M57" s="99"/>
    </row>
    <row r="58" spans="1:13" x14ac:dyDescent="0.2">
      <c r="B58" s="97" t="s">
        <v>996</v>
      </c>
      <c r="K58" s="98"/>
      <c r="L58" s="63">
        <f>trial!B24</f>
        <v>33000</v>
      </c>
      <c r="M58" s="99"/>
    </row>
    <row r="59" spans="1:13" x14ac:dyDescent="0.2">
      <c r="B59" s="97" t="s">
        <v>1028</v>
      </c>
      <c r="K59" s="98"/>
      <c r="L59" s="63">
        <f>trial!B52</f>
        <v>172290</v>
      </c>
      <c r="M59" s="99">
        <v>1968</v>
      </c>
    </row>
    <row r="60" spans="1:13" x14ac:dyDescent="0.2">
      <c r="B60" s="109" t="s">
        <v>211</v>
      </c>
      <c r="C60" s="110"/>
      <c r="D60" s="110"/>
      <c r="E60" s="110"/>
      <c r="F60" s="110"/>
      <c r="G60" s="110"/>
      <c r="H60" s="110"/>
      <c r="I60" s="110"/>
      <c r="J60" s="110"/>
      <c r="K60" s="111"/>
      <c r="L60" s="240">
        <f>SUM(L55:L59)</f>
        <v>6280341</v>
      </c>
      <c r="M60" s="171">
        <f>SUM(M55:M59)</f>
        <v>1060216</v>
      </c>
    </row>
    <row r="62" spans="1:13" x14ac:dyDescent="0.2">
      <c r="A62" s="123" t="s">
        <v>310</v>
      </c>
      <c r="B62" s="123" t="s">
        <v>270</v>
      </c>
    </row>
    <row r="63" spans="1:13" ht="33.75" customHeight="1" x14ac:dyDescent="0.2">
      <c r="B63" s="641" t="s">
        <v>0</v>
      </c>
      <c r="C63" s="641"/>
      <c r="D63" s="641"/>
      <c r="E63" s="641"/>
      <c r="F63" s="641"/>
      <c r="G63" s="641"/>
      <c r="H63" s="641"/>
      <c r="I63" s="641"/>
      <c r="J63" s="641"/>
      <c r="K63" s="642"/>
      <c r="L63" s="166" t="s">
        <v>978</v>
      </c>
      <c r="M63" s="167" t="s">
        <v>793</v>
      </c>
    </row>
    <row r="64" spans="1:13" x14ac:dyDescent="0.2">
      <c r="B64" s="105" t="s">
        <v>634</v>
      </c>
      <c r="C64" s="106"/>
      <c r="D64" s="106"/>
      <c r="E64" s="106"/>
      <c r="F64" s="106"/>
      <c r="G64" s="106"/>
      <c r="H64" s="106"/>
      <c r="I64" s="106"/>
      <c r="J64" s="106"/>
      <c r="K64" s="107"/>
      <c r="L64" s="174">
        <f>trial!B29</f>
        <v>92430</v>
      </c>
      <c r="M64" s="175">
        <v>91897</v>
      </c>
    </row>
    <row r="65" spans="2:16" x14ac:dyDescent="0.2">
      <c r="B65" s="97" t="s">
        <v>635</v>
      </c>
      <c r="K65" s="98"/>
      <c r="L65" s="176"/>
      <c r="M65" s="140"/>
    </row>
    <row r="66" spans="2:16" x14ac:dyDescent="0.2">
      <c r="B66" s="97" t="s">
        <v>636</v>
      </c>
      <c r="K66" s="98"/>
      <c r="L66" s="176"/>
      <c r="M66" s="140">
        <v>50000</v>
      </c>
    </row>
    <row r="67" spans="2:16" x14ac:dyDescent="0.2">
      <c r="B67" s="97" t="s">
        <v>637</v>
      </c>
      <c r="K67" s="98"/>
      <c r="L67" s="176">
        <f>trial!B33</f>
        <v>803.6</v>
      </c>
      <c r="M67" s="140">
        <v>587.35</v>
      </c>
    </row>
    <row r="68" spans="2:16" x14ac:dyDescent="0.2">
      <c r="B68" s="97" t="s">
        <v>1021</v>
      </c>
      <c r="K68" s="98"/>
      <c r="L68" s="176">
        <f>trial!B34</f>
        <v>13000</v>
      </c>
      <c r="M68" s="140">
        <v>0</v>
      </c>
    </row>
    <row r="69" spans="2:16" x14ac:dyDescent="0.2">
      <c r="B69" s="97" t="s">
        <v>1027</v>
      </c>
      <c r="K69" s="98"/>
      <c r="L69" s="176">
        <f>trial!B51</f>
        <v>212532</v>
      </c>
      <c r="M69" s="140"/>
      <c r="O69" s="8"/>
    </row>
    <row r="70" spans="2:16" x14ac:dyDescent="0.2">
      <c r="B70" s="97" t="s">
        <v>1002</v>
      </c>
      <c r="K70" s="98"/>
      <c r="L70" s="176">
        <f>trial!B35</f>
        <v>44195</v>
      </c>
      <c r="M70" s="140"/>
    </row>
    <row r="71" spans="2:16" x14ac:dyDescent="0.2">
      <c r="B71" s="97" t="s">
        <v>628</v>
      </c>
      <c r="K71" s="98"/>
      <c r="L71" s="176">
        <f>+trial!B31</f>
        <v>184038</v>
      </c>
      <c r="M71" s="140">
        <v>36540</v>
      </c>
      <c r="P71" s="8"/>
    </row>
    <row r="72" spans="2:16" x14ac:dyDescent="0.2">
      <c r="B72" s="97" t="s">
        <v>1026</v>
      </c>
      <c r="K72" s="98"/>
      <c r="L72" s="176">
        <f>trial!B41</f>
        <v>19500</v>
      </c>
      <c r="M72" s="140">
        <v>0</v>
      </c>
    </row>
    <row r="73" spans="2:16" x14ac:dyDescent="0.2">
      <c r="B73" s="97" t="s">
        <v>638</v>
      </c>
      <c r="K73" s="98"/>
      <c r="L73" s="176"/>
      <c r="M73" s="140">
        <v>0</v>
      </c>
    </row>
    <row r="74" spans="2:16" x14ac:dyDescent="0.2">
      <c r="B74" s="97" t="s">
        <v>639</v>
      </c>
      <c r="K74" s="98"/>
      <c r="L74" s="176">
        <f>trial!B56</f>
        <v>46858.22</v>
      </c>
      <c r="M74" s="140">
        <v>4533</v>
      </c>
    </row>
    <row r="75" spans="2:16" x14ac:dyDescent="0.2">
      <c r="B75" s="97" t="s">
        <v>640</v>
      </c>
      <c r="K75" s="98"/>
      <c r="L75" s="176"/>
      <c r="M75" s="140">
        <v>0</v>
      </c>
    </row>
    <row r="76" spans="2:16" x14ac:dyDescent="0.2">
      <c r="B76" s="97" t="s">
        <v>641</v>
      </c>
      <c r="K76" s="98"/>
      <c r="L76" s="176"/>
      <c r="M76" s="140">
        <v>6600</v>
      </c>
    </row>
    <row r="77" spans="2:16" x14ac:dyDescent="0.2">
      <c r="B77" s="97" t="s">
        <v>642</v>
      </c>
      <c r="K77" s="98"/>
      <c r="L77" s="176"/>
      <c r="M77" s="140">
        <v>141136</v>
      </c>
    </row>
    <row r="78" spans="2:16" x14ac:dyDescent="0.2">
      <c r="B78" s="97" t="s">
        <v>551</v>
      </c>
      <c r="K78" s="98"/>
      <c r="L78" s="176"/>
      <c r="M78" s="140">
        <v>0</v>
      </c>
    </row>
    <row r="79" spans="2:16" x14ac:dyDescent="0.2">
      <c r="B79" s="97" t="s">
        <v>643</v>
      </c>
      <c r="K79" s="98"/>
      <c r="L79" s="176"/>
      <c r="M79" s="140">
        <v>552230.40000000002</v>
      </c>
    </row>
    <row r="80" spans="2:16" x14ac:dyDescent="0.2">
      <c r="B80" s="97" t="s">
        <v>644</v>
      </c>
      <c r="K80" s="98"/>
      <c r="L80" s="176"/>
      <c r="M80" s="140">
        <v>0</v>
      </c>
    </row>
    <row r="81" spans="1:13" x14ac:dyDescent="0.2">
      <c r="A81" s="123" t="s">
        <v>310</v>
      </c>
      <c r="B81" s="123" t="s">
        <v>569</v>
      </c>
    </row>
    <row r="82" spans="1:13" ht="28.5" customHeight="1" x14ac:dyDescent="0.2">
      <c r="B82" s="641" t="s">
        <v>0</v>
      </c>
      <c r="C82" s="641"/>
      <c r="D82" s="641"/>
      <c r="E82" s="641"/>
      <c r="F82" s="641"/>
      <c r="G82" s="641"/>
      <c r="H82" s="641"/>
      <c r="I82" s="641"/>
      <c r="J82" s="641"/>
      <c r="K82" s="642"/>
      <c r="L82" s="166" t="s">
        <v>978</v>
      </c>
      <c r="M82" s="167" t="s">
        <v>793</v>
      </c>
    </row>
    <row r="83" spans="1:13" x14ac:dyDescent="0.2">
      <c r="B83" s="177" t="s">
        <v>552</v>
      </c>
      <c r="K83" s="98"/>
      <c r="L83" s="176">
        <v>0</v>
      </c>
      <c r="M83" s="175">
        <v>0</v>
      </c>
    </row>
    <row r="84" spans="1:13" x14ac:dyDescent="0.2">
      <c r="B84" s="177" t="s">
        <v>549</v>
      </c>
      <c r="K84" s="98"/>
      <c r="L84" s="176">
        <v>0</v>
      </c>
      <c r="M84" s="140">
        <v>0</v>
      </c>
    </row>
    <row r="85" spans="1:13" x14ac:dyDescent="0.2">
      <c r="B85" s="177" t="s">
        <v>800</v>
      </c>
      <c r="K85" s="98"/>
      <c r="L85" s="176">
        <f>+trial!B30</f>
        <v>70000</v>
      </c>
      <c r="M85" s="140">
        <v>870</v>
      </c>
    </row>
    <row r="86" spans="1:13" x14ac:dyDescent="0.2">
      <c r="B86" s="177" t="s">
        <v>801</v>
      </c>
      <c r="K86" s="98"/>
      <c r="L86" s="176"/>
      <c r="M86" s="140">
        <v>180</v>
      </c>
    </row>
    <row r="87" spans="1:13" x14ac:dyDescent="0.2">
      <c r="B87" s="177" t="s">
        <v>802</v>
      </c>
      <c r="K87" s="98"/>
      <c r="L87" s="176"/>
      <c r="M87" s="140">
        <v>12200</v>
      </c>
    </row>
    <row r="88" spans="1:13" x14ac:dyDescent="0.2">
      <c r="B88" s="177" t="s">
        <v>995</v>
      </c>
      <c r="K88" s="98"/>
      <c r="L88" s="176">
        <f>trial!B23</f>
        <v>44250</v>
      </c>
      <c r="M88" s="140"/>
    </row>
    <row r="89" spans="1:13" x14ac:dyDescent="0.2">
      <c r="B89" s="177" t="s">
        <v>1023</v>
      </c>
      <c r="K89" s="98"/>
      <c r="L89" s="176">
        <f>trial!B36</f>
        <v>247554</v>
      </c>
      <c r="M89" s="140"/>
    </row>
    <row r="90" spans="1:13" x14ac:dyDescent="0.2">
      <c r="B90" s="177" t="s">
        <v>1010</v>
      </c>
      <c r="K90" s="98"/>
      <c r="L90" s="176">
        <f>trial!B43</f>
        <v>73952.94</v>
      </c>
      <c r="M90" s="140"/>
    </row>
    <row r="91" spans="1:13" x14ac:dyDescent="0.2">
      <c r="B91" s="177" t="s">
        <v>546</v>
      </c>
      <c r="K91" s="248"/>
      <c r="L91" s="176"/>
      <c r="M91" s="140">
        <v>0</v>
      </c>
    </row>
    <row r="92" spans="1:13" x14ac:dyDescent="0.2">
      <c r="B92" s="177" t="s">
        <v>631</v>
      </c>
      <c r="K92" s="98"/>
      <c r="L92" s="176">
        <f>trial!B44</f>
        <v>2030</v>
      </c>
      <c r="M92" s="140">
        <v>0</v>
      </c>
    </row>
    <row r="93" spans="1:13" x14ac:dyDescent="0.2">
      <c r="B93" s="177" t="s">
        <v>1025</v>
      </c>
      <c r="K93" s="98"/>
      <c r="L93" s="176">
        <f>trial!B40</f>
        <v>1418</v>
      </c>
      <c r="M93" s="140"/>
    </row>
    <row r="94" spans="1:13" x14ac:dyDescent="0.2">
      <c r="B94" s="177" t="s">
        <v>751</v>
      </c>
      <c r="K94" s="98"/>
      <c r="L94" s="176"/>
      <c r="M94" s="140">
        <v>808</v>
      </c>
    </row>
    <row r="95" spans="1:13" x14ac:dyDescent="0.2">
      <c r="B95" s="177" t="s">
        <v>1006</v>
      </c>
      <c r="K95" s="98"/>
      <c r="L95" s="176">
        <f>trial!B39</f>
        <v>145305.26999999999</v>
      </c>
      <c r="M95" s="140">
        <v>0</v>
      </c>
    </row>
    <row r="96" spans="1:13" x14ac:dyDescent="0.2">
      <c r="B96" s="177" t="s">
        <v>752</v>
      </c>
      <c r="K96" s="98"/>
      <c r="L96" s="176"/>
      <c r="M96" s="140">
        <v>0</v>
      </c>
    </row>
    <row r="97" spans="2:13" x14ac:dyDescent="0.2">
      <c r="B97" s="177" t="s">
        <v>706</v>
      </c>
      <c r="K97" s="98"/>
      <c r="L97" s="176">
        <f>trial!B21-trial!C132</f>
        <v>497640.43000000005</v>
      </c>
      <c r="M97" s="140"/>
    </row>
    <row r="98" spans="2:13" x14ac:dyDescent="0.2">
      <c r="B98" s="177" t="s">
        <v>709</v>
      </c>
      <c r="K98" s="98"/>
      <c r="L98" s="176"/>
      <c r="M98" s="140">
        <v>0</v>
      </c>
    </row>
    <row r="99" spans="2:13" x14ac:dyDescent="0.2">
      <c r="B99" s="177" t="s">
        <v>711</v>
      </c>
      <c r="K99" s="98"/>
      <c r="L99" s="176"/>
      <c r="M99" s="140">
        <v>260</v>
      </c>
    </row>
    <row r="100" spans="2:13" x14ac:dyDescent="0.2">
      <c r="B100" s="177" t="s">
        <v>759</v>
      </c>
      <c r="K100" s="98"/>
      <c r="L100" s="176"/>
      <c r="M100" s="140">
        <v>379000</v>
      </c>
    </row>
    <row r="101" spans="2:13" x14ac:dyDescent="0.2">
      <c r="B101" s="177" t="s">
        <v>758</v>
      </c>
      <c r="K101" s="98"/>
      <c r="L101" s="176"/>
      <c r="M101" s="140">
        <v>67500</v>
      </c>
    </row>
    <row r="102" spans="2:13" x14ac:dyDescent="0.2">
      <c r="B102" s="177" t="s">
        <v>757</v>
      </c>
      <c r="K102" s="98"/>
      <c r="L102" s="176"/>
      <c r="M102" s="140">
        <v>0</v>
      </c>
    </row>
    <row r="103" spans="2:13" x14ac:dyDescent="0.2">
      <c r="B103" s="177" t="s">
        <v>1009</v>
      </c>
      <c r="K103" s="98"/>
      <c r="L103" s="176">
        <f>trial!B42</f>
        <v>14037</v>
      </c>
      <c r="M103" s="140"/>
    </row>
    <row r="104" spans="2:13" x14ac:dyDescent="0.2">
      <c r="B104" s="177" t="s">
        <v>1012</v>
      </c>
      <c r="K104" s="98"/>
      <c r="L104" s="176">
        <f>trial!B46</f>
        <v>5600</v>
      </c>
      <c r="M104" s="140"/>
    </row>
    <row r="105" spans="2:13" x14ac:dyDescent="0.2">
      <c r="B105" s="177" t="s">
        <v>756</v>
      </c>
      <c r="K105" s="98"/>
      <c r="L105" s="176">
        <f>trial!B47</f>
        <v>0</v>
      </c>
      <c r="M105" s="140">
        <v>0</v>
      </c>
    </row>
    <row r="106" spans="2:13" x14ac:dyDescent="0.2">
      <c r="B106" s="177" t="s">
        <v>754</v>
      </c>
      <c r="K106" s="98"/>
      <c r="L106" s="176"/>
      <c r="M106" s="140">
        <v>0</v>
      </c>
    </row>
    <row r="107" spans="2:13" x14ac:dyDescent="0.2">
      <c r="B107" s="177" t="s">
        <v>755</v>
      </c>
      <c r="K107" s="98"/>
      <c r="L107" s="176"/>
      <c r="M107" s="140">
        <v>0</v>
      </c>
    </row>
    <row r="108" spans="2:13" x14ac:dyDescent="0.2">
      <c r="B108" s="177" t="s">
        <v>753</v>
      </c>
      <c r="K108" s="98"/>
      <c r="L108" s="176"/>
      <c r="M108" s="140">
        <v>0</v>
      </c>
    </row>
    <row r="109" spans="2:13" x14ac:dyDescent="0.2">
      <c r="B109" s="177" t="s">
        <v>1016</v>
      </c>
      <c r="K109" s="98"/>
      <c r="L109" s="176">
        <f>trial!B53</f>
        <v>30920</v>
      </c>
      <c r="M109" s="140"/>
    </row>
    <row r="110" spans="2:13" x14ac:dyDescent="0.2">
      <c r="B110" s="177" t="s">
        <v>632</v>
      </c>
      <c r="K110" s="98"/>
      <c r="L110" s="176">
        <f>trial!B45</f>
        <v>114134</v>
      </c>
      <c r="M110" s="140">
        <v>22920</v>
      </c>
    </row>
    <row r="111" spans="2:13" x14ac:dyDescent="0.2">
      <c r="B111" s="177" t="s">
        <v>633</v>
      </c>
      <c r="K111" s="98"/>
      <c r="L111" s="176">
        <f>trial!B48</f>
        <v>2382</v>
      </c>
      <c r="M111" s="140">
        <v>2440</v>
      </c>
    </row>
    <row r="112" spans="2:13" x14ac:dyDescent="0.2">
      <c r="B112" s="177" t="s">
        <v>545</v>
      </c>
      <c r="K112" s="98"/>
      <c r="L112" s="176">
        <f>trial!B50</f>
        <v>650</v>
      </c>
      <c r="M112" s="140">
        <v>350</v>
      </c>
    </row>
    <row r="113" spans="2:13" x14ac:dyDescent="0.2">
      <c r="B113" s="177" t="s">
        <v>1004</v>
      </c>
      <c r="K113" s="98"/>
      <c r="L113" s="176">
        <f>trial!B37</f>
        <v>456220</v>
      </c>
      <c r="M113" s="140">
        <v>0</v>
      </c>
    </row>
    <row r="114" spans="2:13" x14ac:dyDescent="0.2">
      <c r="B114" s="177" t="s">
        <v>544</v>
      </c>
      <c r="K114" s="98"/>
      <c r="L114" s="176">
        <f>trial!B26</f>
        <v>375000</v>
      </c>
      <c r="M114" s="140">
        <v>450000</v>
      </c>
    </row>
    <row r="115" spans="2:13" x14ac:dyDescent="0.2">
      <c r="B115" s="177" t="s">
        <v>1022</v>
      </c>
      <c r="K115" s="98"/>
      <c r="L115" s="176">
        <f>trial!B27</f>
        <v>2520</v>
      </c>
      <c r="M115" s="140">
        <v>0</v>
      </c>
    </row>
    <row r="116" spans="2:13" x14ac:dyDescent="0.2">
      <c r="B116" s="177" t="s">
        <v>547</v>
      </c>
      <c r="K116" s="98"/>
      <c r="L116" s="176">
        <f>trial!B54</f>
        <v>91021.440000000002</v>
      </c>
      <c r="M116" s="140">
        <v>0</v>
      </c>
    </row>
    <row r="117" spans="2:13" x14ac:dyDescent="0.2">
      <c r="B117" s="177" t="s">
        <v>548</v>
      </c>
      <c r="K117" s="98"/>
      <c r="L117" s="176">
        <f>trial!B55</f>
        <v>950978.44</v>
      </c>
      <c r="M117" s="140">
        <v>0</v>
      </c>
    </row>
    <row r="118" spans="2:13" x14ac:dyDescent="0.2">
      <c r="B118" s="177" t="s">
        <v>1024</v>
      </c>
      <c r="K118" s="98"/>
      <c r="L118" s="176">
        <f>trial!B38</f>
        <v>570000</v>
      </c>
      <c r="M118" s="140">
        <v>0</v>
      </c>
    </row>
    <row r="119" spans="2:13" x14ac:dyDescent="0.2">
      <c r="B119" s="177" t="s">
        <v>799</v>
      </c>
      <c r="K119" s="98"/>
      <c r="L119" s="176">
        <f>trial!B49</f>
        <v>44100</v>
      </c>
      <c r="M119" s="140">
        <v>115500</v>
      </c>
    </row>
    <row r="120" spans="2:13" x14ac:dyDescent="0.2">
      <c r="B120" s="109" t="s">
        <v>175</v>
      </c>
      <c r="C120" s="130"/>
      <c r="D120" s="130"/>
      <c r="E120" s="130"/>
      <c r="F120" s="130"/>
      <c r="G120" s="130"/>
      <c r="H120" s="130"/>
      <c r="I120" s="130"/>
      <c r="J120" s="130"/>
      <c r="K120" s="130"/>
      <c r="L120" s="178">
        <f>SUM(L64:L119)</f>
        <v>4353070.34</v>
      </c>
      <c r="M120" s="178">
        <f>SUM(M64:M119)</f>
        <v>1935551.75</v>
      </c>
    </row>
  </sheetData>
  <mergeCells count="11">
    <mergeCell ref="A1:M1"/>
    <mergeCell ref="A2:M2"/>
    <mergeCell ref="B82:K82"/>
    <mergeCell ref="B63:K63"/>
    <mergeCell ref="B6:K6"/>
    <mergeCell ref="B12:K12"/>
    <mergeCell ref="B43:K43"/>
    <mergeCell ref="B54:K54"/>
    <mergeCell ref="B49:K49"/>
    <mergeCell ref="B27:K27"/>
    <mergeCell ref="B50:K50"/>
  </mergeCells>
  <printOptions horizontalCentered="1"/>
  <pageMargins left="0.19685039370078741" right="0.19685039370078741" top="0.19685039370078741" bottom="0.19685039370078741" header="0" footer="0"/>
  <pageSetup paperSize="9" scale="64" fitToHeight="11" orientation="portrait" r:id="rId1"/>
  <rowBreaks count="1" manualBreakCount="1">
    <brk id="80"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7"/>
  <sheetViews>
    <sheetView zoomScale="93" zoomScaleNormal="93" workbookViewId="0">
      <selection activeCell="J13" sqref="J13:K23"/>
    </sheetView>
  </sheetViews>
  <sheetFormatPr defaultColWidth="14.7109375" defaultRowHeight="14.25" x14ac:dyDescent="0.2"/>
  <cols>
    <col min="1" max="1" width="30.28515625" style="1" bestFit="1" customWidth="1"/>
    <col min="2" max="10" width="14.7109375" style="1"/>
    <col min="11" max="11" width="14.7109375" style="11"/>
    <col min="12" max="16384" width="14.7109375" style="1"/>
  </cols>
  <sheetData>
    <row r="1" spans="1:10" ht="22.5" x14ac:dyDescent="0.2">
      <c r="A1" s="593" t="s">
        <v>287</v>
      </c>
      <c r="B1" s="593"/>
      <c r="C1" s="593"/>
      <c r="D1" s="593"/>
      <c r="E1" s="593"/>
      <c r="F1" s="593"/>
      <c r="G1" s="593"/>
      <c r="H1" s="593"/>
      <c r="I1" s="593"/>
    </row>
    <row r="2" spans="1:10" ht="15" x14ac:dyDescent="0.2">
      <c r="A2" s="594" t="s">
        <v>94</v>
      </c>
      <c r="B2" s="594"/>
      <c r="C2" s="594"/>
      <c r="D2" s="594"/>
      <c r="E2" s="594"/>
      <c r="F2" s="594"/>
      <c r="G2" s="594"/>
      <c r="H2" s="594"/>
      <c r="I2" s="594"/>
    </row>
    <row r="3" spans="1:10" x14ac:dyDescent="0.2">
      <c r="F3" s="8"/>
      <c r="G3" s="8"/>
    </row>
    <row r="4" spans="1:10" x14ac:dyDescent="0.2">
      <c r="A4" s="179" t="s">
        <v>601</v>
      </c>
      <c r="D4" s="123"/>
    </row>
    <row r="5" spans="1:10" x14ac:dyDescent="0.2">
      <c r="A5" s="179" t="s">
        <v>229</v>
      </c>
      <c r="D5" s="123"/>
    </row>
    <row r="6" spans="1:10" ht="15" thickBot="1" x14ac:dyDescent="0.25">
      <c r="H6" s="652" t="s">
        <v>775</v>
      </c>
      <c r="I6" s="652"/>
    </row>
    <row r="7" spans="1:10" x14ac:dyDescent="0.2">
      <c r="A7" s="653" t="s">
        <v>0</v>
      </c>
      <c r="B7" s="649" t="s">
        <v>225</v>
      </c>
      <c r="C7" s="650"/>
      <c r="D7" s="651"/>
      <c r="E7" s="656" t="s">
        <v>226</v>
      </c>
      <c r="F7" s="656"/>
      <c r="G7" s="656"/>
      <c r="H7" s="649" t="s">
        <v>227</v>
      </c>
      <c r="I7" s="657"/>
    </row>
    <row r="8" spans="1:10" ht="15" customHeight="1" x14ac:dyDescent="0.2">
      <c r="A8" s="654"/>
      <c r="B8" s="658" t="s">
        <v>981</v>
      </c>
      <c r="C8" s="658" t="s">
        <v>623</v>
      </c>
      <c r="D8" s="658" t="s">
        <v>974</v>
      </c>
      <c r="E8" s="658" t="s">
        <v>982</v>
      </c>
      <c r="F8" s="658" t="s">
        <v>828</v>
      </c>
      <c r="G8" s="658" t="s">
        <v>983</v>
      </c>
      <c r="H8" s="658" t="s">
        <v>974</v>
      </c>
      <c r="I8" s="660" t="s">
        <v>792</v>
      </c>
    </row>
    <row r="9" spans="1:10" ht="20.25" customHeight="1" thickBot="1" x14ac:dyDescent="0.25">
      <c r="A9" s="655"/>
      <c r="B9" s="659"/>
      <c r="C9" s="659"/>
      <c r="D9" s="659"/>
      <c r="E9" s="659"/>
      <c r="F9" s="659"/>
      <c r="G9" s="659"/>
      <c r="H9" s="659"/>
      <c r="I9" s="661"/>
    </row>
    <row r="10" spans="1:10" x14ac:dyDescent="0.2">
      <c r="A10" s="180" t="s">
        <v>228</v>
      </c>
      <c r="B10" s="127"/>
      <c r="C10" s="127"/>
      <c r="D10" s="98"/>
      <c r="E10" s="127"/>
      <c r="F10" s="127"/>
      <c r="G10" s="98"/>
      <c r="H10" s="127"/>
      <c r="I10" s="181"/>
    </row>
    <row r="11" spans="1:10" x14ac:dyDescent="0.2">
      <c r="A11" s="182" t="s">
        <v>526</v>
      </c>
      <c r="B11" s="127"/>
      <c r="C11" s="127"/>
      <c r="D11" s="98"/>
      <c r="E11" s="127"/>
      <c r="F11" s="127"/>
      <c r="G11" s="98"/>
      <c r="H11" s="127"/>
      <c r="I11" s="181"/>
    </row>
    <row r="12" spans="1:10" x14ac:dyDescent="0.2">
      <c r="A12" s="183" t="s">
        <v>523</v>
      </c>
      <c r="B12" s="254">
        <v>165750</v>
      </c>
      <c r="C12" s="99">
        <v>0</v>
      </c>
      <c r="D12" s="59">
        <f t="shared" ref="D12:D21" si="0">+B12+C12</f>
        <v>165750</v>
      </c>
      <c r="E12" s="255">
        <v>165750</v>
      </c>
      <c r="F12" s="63">
        <v>0</v>
      </c>
      <c r="G12" s="184">
        <f>+E12+F12</f>
        <v>165750</v>
      </c>
      <c r="H12" s="99">
        <f>+D12-G12</f>
        <v>0</v>
      </c>
      <c r="I12" s="185">
        <v>0</v>
      </c>
    </row>
    <row r="13" spans="1:10" x14ac:dyDescent="0.2">
      <c r="A13" s="183" t="s">
        <v>524</v>
      </c>
      <c r="B13" s="254">
        <v>944095.98</v>
      </c>
      <c r="C13" s="356">
        <v>20254.419999999998</v>
      </c>
      <c r="D13" s="59">
        <f t="shared" si="0"/>
        <v>964350.4</v>
      </c>
      <c r="E13" s="255">
        <v>710051.1603333333</v>
      </c>
      <c r="F13" s="99">
        <f>I13*95%/2+C13*95%/3</f>
        <v>117585.18900833333</v>
      </c>
      <c r="G13" s="184">
        <f t="shared" ref="G13:G21" si="1">+E13+F13</f>
        <v>827636.34934166668</v>
      </c>
      <c r="H13" s="99">
        <f t="shared" ref="H13:H21" si="2">+D13-G13</f>
        <v>136714.05065833335</v>
      </c>
      <c r="I13" s="185">
        <v>234044.81966666668</v>
      </c>
      <c r="J13" s="435"/>
    </row>
    <row r="14" spans="1:10" x14ac:dyDescent="0.2">
      <c r="A14" s="183" t="s">
        <v>528</v>
      </c>
      <c r="B14" s="254">
        <v>28267</v>
      </c>
      <c r="C14" s="99">
        <f>0</f>
        <v>0</v>
      </c>
      <c r="D14" s="59">
        <f t="shared" si="0"/>
        <v>28267</v>
      </c>
      <c r="E14" s="255">
        <v>28267</v>
      </c>
      <c r="F14" s="99">
        <v>0</v>
      </c>
      <c r="G14" s="184">
        <f t="shared" si="1"/>
        <v>28267</v>
      </c>
      <c r="H14" s="99">
        <f t="shared" si="2"/>
        <v>0</v>
      </c>
      <c r="I14" s="185">
        <v>0</v>
      </c>
      <c r="J14" s="435"/>
    </row>
    <row r="15" spans="1:10" x14ac:dyDescent="0.2">
      <c r="A15" s="183" t="s">
        <v>525</v>
      </c>
      <c r="B15" s="254">
        <v>390217.06</v>
      </c>
      <c r="C15" s="99">
        <v>0</v>
      </c>
      <c r="D15" s="59">
        <f t="shared" si="0"/>
        <v>390217.06</v>
      </c>
      <c r="E15" s="255">
        <v>285086.42570000002</v>
      </c>
      <c r="F15" s="99">
        <f>105130.63*95%/10</f>
        <v>9987.40985</v>
      </c>
      <c r="G15" s="184">
        <f t="shared" si="1"/>
        <v>295073.83555000002</v>
      </c>
      <c r="H15" s="99">
        <f t="shared" si="2"/>
        <v>95143.22444999998</v>
      </c>
      <c r="I15" s="185">
        <v>105130.63429999998</v>
      </c>
      <c r="J15" s="435"/>
    </row>
    <row r="16" spans="1:10" x14ac:dyDescent="0.2">
      <c r="A16" s="183" t="s">
        <v>985</v>
      </c>
      <c r="B16" s="254">
        <v>0</v>
      </c>
      <c r="C16" s="99">
        <v>69761</v>
      </c>
      <c r="D16" s="59">
        <f t="shared" si="0"/>
        <v>69761</v>
      </c>
      <c r="E16" s="255">
        <v>0</v>
      </c>
      <c r="F16" s="99">
        <f>C16*95%/10</f>
        <v>6627.2950000000001</v>
      </c>
      <c r="G16" s="184">
        <f t="shared" si="1"/>
        <v>6627.2950000000001</v>
      </c>
      <c r="H16" s="99">
        <f>C16-G16</f>
        <v>63133.705000000002</v>
      </c>
      <c r="I16" s="185"/>
      <c r="J16" s="435"/>
    </row>
    <row r="17" spans="1:10" x14ac:dyDescent="0.2">
      <c r="A17" s="183" t="s">
        <v>529</v>
      </c>
      <c r="B17" s="254">
        <v>12825</v>
      </c>
      <c r="C17" s="63">
        <v>0</v>
      </c>
      <c r="D17" s="59">
        <f t="shared" si="0"/>
        <v>12825</v>
      </c>
      <c r="E17" s="255">
        <v>12825</v>
      </c>
      <c r="F17" s="99">
        <v>0</v>
      </c>
      <c r="G17" s="184">
        <f t="shared" si="1"/>
        <v>12825</v>
      </c>
      <c r="H17" s="99">
        <f t="shared" si="2"/>
        <v>0</v>
      </c>
      <c r="I17" s="185">
        <v>0</v>
      </c>
      <c r="J17" s="435"/>
    </row>
    <row r="18" spans="1:10" x14ac:dyDescent="0.2">
      <c r="A18" s="183" t="s">
        <v>527</v>
      </c>
      <c r="B18" s="254">
        <v>37746</v>
      </c>
      <c r="C18" s="63">
        <v>0</v>
      </c>
      <c r="D18" s="59">
        <f t="shared" si="0"/>
        <v>37746</v>
      </c>
      <c r="E18" s="255">
        <v>37746</v>
      </c>
      <c r="F18" s="99">
        <v>0</v>
      </c>
      <c r="G18" s="184">
        <f t="shared" si="1"/>
        <v>37746</v>
      </c>
      <c r="H18" s="99">
        <f t="shared" si="2"/>
        <v>0</v>
      </c>
      <c r="I18" s="185">
        <v>0</v>
      </c>
      <c r="J18" s="435"/>
    </row>
    <row r="19" spans="1:10" x14ac:dyDescent="0.2">
      <c r="A19" s="183" t="s">
        <v>526</v>
      </c>
      <c r="B19" s="253">
        <v>64915</v>
      </c>
      <c r="C19" s="63">
        <v>0</v>
      </c>
      <c r="D19" s="59">
        <f t="shared" si="0"/>
        <v>64915</v>
      </c>
      <c r="E19" s="255">
        <v>64915</v>
      </c>
      <c r="F19" s="99">
        <v>0</v>
      </c>
      <c r="G19" s="184">
        <f t="shared" si="1"/>
        <v>64915</v>
      </c>
      <c r="H19" s="99">
        <f t="shared" si="2"/>
        <v>0</v>
      </c>
      <c r="I19" s="185">
        <v>0</v>
      </c>
      <c r="J19" s="435"/>
    </row>
    <row r="20" spans="1:10" x14ac:dyDescent="0.2">
      <c r="A20" s="180" t="s">
        <v>829</v>
      </c>
      <c r="B20" s="63">
        <v>0</v>
      </c>
      <c r="C20" s="63"/>
      <c r="D20" s="59">
        <f t="shared" si="0"/>
        <v>0</v>
      </c>
      <c r="E20" s="184">
        <v>0</v>
      </c>
      <c r="F20" s="99"/>
      <c r="G20" s="184">
        <f t="shared" si="1"/>
        <v>0</v>
      </c>
      <c r="H20" s="99">
        <f t="shared" si="2"/>
        <v>0</v>
      </c>
      <c r="I20" s="185">
        <v>0</v>
      </c>
      <c r="J20" s="435"/>
    </row>
    <row r="21" spans="1:10" ht="15" thickBot="1" x14ac:dyDescent="0.25">
      <c r="A21" s="183" t="s">
        <v>830</v>
      </c>
      <c r="B21" s="63">
        <v>995750</v>
      </c>
      <c r="C21" s="63">
        <v>773600</v>
      </c>
      <c r="D21" s="59">
        <f t="shared" si="0"/>
        <v>1769350</v>
      </c>
      <c r="E21" s="184">
        <v>315320.83333333331</v>
      </c>
      <c r="F21" s="99">
        <f>I21*95%/2+C21*95%/3</f>
        <v>568177.1875</v>
      </c>
      <c r="G21" s="184">
        <f t="shared" si="1"/>
        <v>883498.02083333326</v>
      </c>
      <c r="H21" s="99">
        <f t="shared" si="2"/>
        <v>885851.97916666674</v>
      </c>
      <c r="I21" s="185">
        <v>680429.16666666674</v>
      </c>
      <c r="J21" s="435"/>
    </row>
    <row r="22" spans="1:10" ht="15" thickBot="1" x14ac:dyDescent="0.25">
      <c r="A22" s="186" t="s">
        <v>211</v>
      </c>
      <c r="B22" s="187">
        <f>SUM(B12:B21)</f>
        <v>2639566.04</v>
      </c>
      <c r="C22" s="187">
        <f t="shared" ref="C22:I22" si="3">SUM(C12:C21)</f>
        <v>863615.42</v>
      </c>
      <c r="D22" s="187">
        <f>SUM(D12:D21)</f>
        <v>3503181.46</v>
      </c>
      <c r="E22" s="187">
        <f t="shared" si="3"/>
        <v>1619961.4193666666</v>
      </c>
      <c r="F22" s="187">
        <f t="shared" si="3"/>
        <v>702377.08135833335</v>
      </c>
      <c r="G22" s="187">
        <f t="shared" si="3"/>
        <v>2322338.5007250002</v>
      </c>
      <c r="H22" s="187">
        <f t="shared" si="3"/>
        <v>1180842.959275</v>
      </c>
      <c r="I22" s="187">
        <f t="shared" si="3"/>
        <v>1019604.6206333335</v>
      </c>
      <c r="J22" s="190"/>
    </row>
    <row r="23" spans="1:10" ht="15" thickBot="1" x14ac:dyDescent="0.25">
      <c r="A23" s="186" t="s">
        <v>622</v>
      </c>
      <c r="B23" s="256">
        <v>1185145</v>
      </c>
      <c r="C23" s="256">
        <v>1454421.04</v>
      </c>
      <c r="D23" s="257">
        <v>2639566.04</v>
      </c>
      <c r="E23" s="256">
        <v>1185144.8999999999</v>
      </c>
      <c r="F23" s="256">
        <v>434816.51936666662</v>
      </c>
      <c r="G23" s="258">
        <v>1619961.4193666666</v>
      </c>
      <c r="H23" s="256">
        <v>1562072</v>
      </c>
      <c r="I23" s="256">
        <v>1019604.6206333335</v>
      </c>
      <c r="J23" s="190"/>
    </row>
    <row r="24" spans="1:10" x14ac:dyDescent="0.2">
      <c r="E24" s="190"/>
      <c r="F24" s="190"/>
    </row>
    <row r="25" spans="1:10" x14ac:dyDescent="0.2">
      <c r="A25" s="1" t="s">
        <v>496</v>
      </c>
      <c r="J25" s="190"/>
    </row>
    <row r="26" spans="1:10" ht="29.25" customHeight="1" x14ac:dyDescent="0.2">
      <c r="A26" s="648" t="s">
        <v>543</v>
      </c>
      <c r="B26" s="648"/>
      <c r="C26" s="648"/>
      <c r="D26" s="648"/>
      <c r="E26" s="648"/>
      <c r="F26" s="648"/>
      <c r="G26" s="648"/>
      <c r="H26" s="648"/>
      <c r="I26" s="648"/>
      <c r="J26" s="190"/>
    </row>
    <row r="27" spans="1:10" ht="32.25" customHeight="1" x14ac:dyDescent="0.2">
      <c r="A27" s="648" t="s">
        <v>774</v>
      </c>
      <c r="B27" s="648"/>
      <c r="C27" s="648"/>
      <c r="D27" s="648"/>
      <c r="E27" s="648"/>
      <c r="F27" s="648"/>
      <c r="G27" s="648"/>
      <c r="H27" s="648"/>
      <c r="I27" s="648"/>
      <c r="J27" s="190"/>
    </row>
  </sheetData>
  <mergeCells count="17">
    <mergeCell ref="E8:E9"/>
    <mergeCell ref="A26:I26"/>
    <mergeCell ref="A27:I27"/>
    <mergeCell ref="B7:D7"/>
    <mergeCell ref="H6:I6"/>
    <mergeCell ref="A1:I1"/>
    <mergeCell ref="A2:I2"/>
    <mergeCell ref="A7:A9"/>
    <mergeCell ref="E7:G7"/>
    <mergeCell ref="H7:I7"/>
    <mergeCell ref="B8:B9"/>
    <mergeCell ref="C8:C9"/>
    <mergeCell ref="G8:G9"/>
    <mergeCell ref="H8:H9"/>
    <mergeCell ref="I8:I9"/>
    <mergeCell ref="F8:F9"/>
    <mergeCell ref="D8:D9"/>
  </mergeCells>
  <printOptions horizontalCentered="1"/>
  <pageMargins left="0.19685039370078741" right="0.19685039370078741" top="0.19685039370078741" bottom="0.19685039370078741"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7"/>
  <sheetViews>
    <sheetView topLeftCell="A7" workbookViewId="0">
      <selection activeCell="G17" sqref="G17"/>
    </sheetView>
  </sheetViews>
  <sheetFormatPr defaultColWidth="14.7109375" defaultRowHeight="14.25" x14ac:dyDescent="0.2"/>
  <cols>
    <col min="1" max="1" width="30.28515625" style="1" bestFit="1" customWidth="1"/>
    <col min="2" max="16384" width="14.7109375" style="1"/>
  </cols>
  <sheetData>
    <row r="1" spans="1:11" ht="22.5" x14ac:dyDescent="0.2">
      <c r="A1" s="593" t="s">
        <v>287</v>
      </c>
      <c r="B1" s="593"/>
      <c r="C1" s="593"/>
      <c r="D1" s="593"/>
      <c r="E1" s="593"/>
      <c r="F1" s="593"/>
      <c r="G1" s="593"/>
      <c r="H1" s="593"/>
      <c r="I1" s="593"/>
      <c r="J1" s="593"/>
    </row>
    <row r="2" spans="1:11" ht="15" x14ac:dyDescent="0.2">
      <c r="A2" s="594" t="s">
        <v>94</v>
      </c>
      <c r="B2" s="594"/>
      <c r="C2" s="594"/>
      <c r="D2" s="594"/>
      <c r="E2" s="594"/>
      <c r="F2" s="594"/>
      <c r="G2" s="594"/>
      <c r="H2" s="594"/>
      <c r="I2" s="594"/>
      <c r="J2" s="594"/>
    </row>
    <row r="3" spans="1:11" x14ac:dyDescent="0.2">
      <c r="G3" s="8"/>
      <c r="H3" s="8"/>
    </row>
    <row r="4" spans="1:11" x14ac:dyDescent="0.2">
      <c r="A4" s="179" t="s">
        <v>601</v>
      </c>
      <c r="E4" s="123"/>
    </row>
    <row r="5" spans="1:11" x14ac:dyDescent="0.2">
      <c r="A5" s="179" t="s">
        <v>229</v>
      </c>
      <c r="E5" s="123"/>
    </row>
    <row r="6" spans="1:11" ht="15" thickBot="1" x14ac:dyDescent="0.25">
      <c r="I6" s="652" t="s">
        <v>775</v>
      </c>
      <c r="J6" s="652"/>
    </row>
    <row r="7" spans="1:11" x14ac:dyDescent="0.2">
      <c r="A7" s="653" t="s">
        <v>0</v>
      </c>
      <c r="B7" s="649" t="s">
        <v>225</v>
      </c>
      <c r="C7" s="650"/>
      <c r="D7" s="650"/>
      <c r="E7" s="651"/>
      <c r="F7" s="656" t="s">
        <v>226</v>
      </c>
      <c r="G7" s="656"/>
      <c r="H7" s="656"/>
      <c r="I7" s="649" t="s">
        <v>227</v>
      </c>
      <c r="J7" s="657"/>
    </row>
    <row r="8" spans="1:11" ht="15" customHeight="1" x14ac:dyDescent="0.2">
      <c r="A8" s="654"/>
      <c r="B8" s="658" t="s">
        <v>981</v>
      </c>
      <c r="C8" s="658" t="s">
        <v>831</v>
      </c>
      <c r="D8" s="658" t="s">
        <v>832</v>
      </c>
      <c r="E8" s="658" t="s">
        <v>974</v>
      </c>
      <c r="F8" s="658" t="s">
        <v>982</v>
      </c>
      <c r="G8" s="658" t="s">
        <v>828</v>
      </c>
      <c r="H8" s="658" t="s">
        <v>983</v>
      </c>
      <c r="I8" s="658" t="s">
        <v>974</v>
      </c>
      <c r="J8" s="660" t="s">
        <v>792</v>
      </c>
    </row>
    <row r="9" spans="1:11" ht="20.25" customHeight="1" thickBot="1" x14ac:dyDescent="0.25">
      <c r="A9" s="655"/>
      <c r="B9" s="659"/>
      <c r="C9" s="659"/>
      <c r="D9" s="659"/>
      <c r="E9" s="659"/>
      <c r="F9" s="659"/>
      <c r="G9" s="659"/>
      <c r="H9" s="659"/>
      <c r="I9" s="659"/>
      <c r="J9" s="661"/>
    </row>
    <row r="10" spans="1:11" x14ac:dyDescent="0.2">
      <c r="A10" s="180" t="s">
        <v>228</v>
      </c>
      <c r="B10" s="127"/>
      <c r="C10" s="127"/>
      <c r="D10" s="98"/>
      <c r="E10" s="98"/>
      <c r="F10" s="127"/>
      <c r="G10" s="127"/>
      <c r="H10" s="98"/>
      <c r="I10" s="127"/>
      <c r="J10" s="181"/>
    </row>
    <row r="11" spans="1:11" x14ac:dyDescent="0.2">
      <c r="A11" s="182" t="s">
        <v>526</v>
      </c>
      <c r="B11" s="127"/>
      <c r="C11" s="127"/>
      <c r="D11" s="98"/>
      <c r="E11" s="98"/>
      <c r="F11" s="127"/>
      <c r="G11" s="127"/>
      <c r="H11" s="98"/>
      <c r="I11" s="127"/>
      <c r="J11" s="181"/>
    </row>
    <row r="12" spans="1:11" x14ac:dyDescent="0.2">
      <c r="A12" s="183" t="s">
        <v>523</v>
      </c>
      <c r="B12" s="254"/>
      <c r="C12" s="99">
        <v>0</v>
      </c>
      <c r="D12" s="99">
        <v>0</v>
      </c>
      <c r="E12" s="59">
        <f t="shared" ref="E12:E21" si="0">+B12+C12</f>
        <v>0</v>
      </c>
      <c r="F12" s="255"/>
      <c r="G12" s="63">
        <v>0</v>
      </c>
      <c r="H12" s="59">
        <f>+F12+G12</f>
        <v>0</v>
      </c>
      <c r="I12" s="99">
        <f>+E12-H12</f>
        <v>0</v>
      </c>
      <c r="J12" s="185">
        <v>0</v>
      </c>
    </row>
    <row r="13" spans="1:11" x14ac:dyDescent="0.2">
      <c r="A13" s="183" t="s">
        <v>524</v>
      </c>
      <c r="B13" s="254">
        <v>342505</v>
      </c>
      <c r="C13" s="99">
        <v>20254.419999999998</v>
      </c>
      <c r="D13" s="99">
        <v>0</v>
      </c>
      <c r="E13" s="59">
        <f t="shared" si="0"/>
        <v>362759.42</v>
      </c>
      <c r="F13" s="255">
        <v>137002</v>
      </c>
      <c r="G13" s="99">
        <f>(J13*40%+C13*40%)</f>
        <v>90302.963199999998</v>
      </c>
      <c r="H13" s="59">
        <f t="shared" ref="H13:H21" si="1">+F13+G13</f>
        <v>227304.9632</v>
      </c>
      <c r="I13" s="99">
        <f>E13-H13</f>
        <v>135454.45679999999</v>
      </c>
      <c r="J13" s="185">
        <v>205502.98799999998</v>
      </c>
      <c r="K13" s="357"/>
    </row>
    <row r="14" spans="1:11" x14ac:dyDescent="0.2">
      <c r="A14" s="183" t="s">
        <v>528</v>
      </c>
      <c r="B14" s="254"/>
      <c r="C14" s="99">
        <f>0</f>
        <v>0</v>
      </c>
      <c r="D14" s="99">
        <v>0</v>
      </c>
      <c r="E14" s="59">
        <f t="shared" si="0"/>
        <v>0</v>
      </c>
      <c r="F14" s="255"/>
      <c r="G14" s="99">
        <v>0</v>
      </c>
      <c r="H14" s="59"/>
      <c r="I14" s="99">
        <f t="shared" ref="I14:I21" si="2">+E14-H14</f>
        <v>0</v>
      </c>
      <c r="J14" s="185">
        <v>0</v>
      </c>
    </row>
    <row r="15" spans="1:11" x14ac:dyDescent="0.2">
      <c r="A15" s="183" t="s">
        <v>985</v>
      </c>
      <c r="B15" s="254">
        <v>0</v>
      </c>
      <c r="C15" s="99">
        <v>69761</v>
      </c>
      <c r="D15" s="99">
        <v>0</v>
      </c>
      <c r="E15" s="59">
        <f t="shared" si="0"/>
        <v>69761</v>
      </c>
      <c r="F15" s="255">
        <v>0</v>
      </c>
      <c r="G15" s="99">
        <f>E15*10%</f>
        <v>6976.1</v>
      </c>
      <c r="H15" s="59">
        <f t="shared" si="1"/>
        <v>6976.1</v>
      </c>
      <c r="I15" s="99">
        <f>E15-H15</f>
        <v>62784.9</v>
      </c>
      <c r="J15" s="185">
        <v>0</v>
      </c>
      <c r="K15" s="357"/>
    </row>
    <row r="16" spans="1:11" x14ac:dyDescent="0.2">
      <c r="A16" s="183" t="s">
        <v>525</v>
      </c>
      <c r="B16" s="254">
        <v>116166</v>
      </c>
      <c r="C16" s="99">
        <v>0</v>
      </c>
      <c r="D16" s="99">
        <v>0</v>
      </c>
      <c r="E16" s="59">
        <f t="shared" si="0"/>
        <v>116166</v>
      </c>
      <c r="F16" s="255">
        <v>11617</v>
      </c>
      <c r="G16" s="99">
        <f>J16*10%</f>
        <v>10454.945400000001</v>
      </c>
      <c r="H16" s="59">
        <f t="shared" si="1"/>
        <v>22071.945400000001</v>
      </c>
      <c r="I16" s="99">
        <f t="shared" si="2"/>
        <v>94094.054600000003</v>
      </c>
      <c r="J16" s="185">
        <v>104549.454</v>
      </c>
      <c r="K16" s="357"/>
    </row>
    <row r="17" spans="1:11" x14ac:dyDescent="0.2">
      <c r="A17" s="183" t="s">
        <v>529</v>
      </c>
      <c r="B17" s="254"/>
      <c r="C17" s="63">
        <v>0</v>
      </c>
      <c r="D17" s="99">
        <v>0</v>
      </c>
      <c r="E17" s="59">
        <f t="shared" si="0"/>
        <v>0</v>
      </c>
      <c r="F17" s="255"/>
      <c r="G17" s="99">
        <v>0</v>
      </c>
      <c r="H17" s="59">
        <f t="shared" si="1"/>
        <v>0</v>
      </c>
      <c r="I17" s="99">
        <f t="shared" si="2"/>
        <v>0</v>
      </c>
      <c r="J17" s="185">
        <v>0</v>
      </c>
      <c r="K17" s="357"/>
    </row>
    <row r="18" spans="1:11" x14ac:dyDescent="0.2">
      <c r="A18" s="183" t="s">
        <v>527</v>
      </c>
      <c r="B18" s="254"/>
      <c r="C18" s="63">
        <v>0</v>
      </c>
      <c r="D18" s="99">
        <v>0</v>
      </c>
      <c r="E18" s="59">
        <f t="shared" si="0"/>
        <v>0</v>
      </c>
      <c r="F18" s="255"/>
      <c r="G18" s="99">
        <v>0</v>
      </c>
      <c r="H18" s="59">
        <f t="shared" si="1"/>
        <v>0</v>
      </c>
      <c r="I18" s="99">
        <f t="shared" si="2"/>
        <v>0</v>
      </c>
      <c r="J18" s="185">
        <v>0</v>
      </c>
    </row>
    <row r="19" spans="1:11" x14ac:dyDescent="0.2">
      <c r="A19" s="183" t="s">
        <v>526</v>
      </c>
      <c r="B19" s="253"/>
      <c r="C19" s="63">
        <v>0</v>
      </c>
      <c r="D19" s="99">
        <v>0</v>
      </c>
      <c r="E19" s="59">
        <f t="shared" si="0"/>
        <v>0</v>
      </c>
      <c r="F19" s="255"/>
      <c r="G19" s="99">
        <v>0</v>
      </c>
      <c r="H19" s="59">
        <f t="shared" si="1"/>
        <v>0</v>
      </c>
      <c r="I19" s="99">
        <f t="shared" si="2"/>
        <v>0</v>
      </c>
      <c r="J19" s="185">
        <v>0</v>
      </c>
    </row>
    <row r="20" spans="1:11" x14ac:dyDescent="0.2">
      <c r="A20" s="180" t="s">
        <v>829</v>
      </c>
      <c r="B20" s="63"/>
      <c r="C20" s="63"/>
      <c r="D20" s="99">
        <v>0</v>
      </c>
      <c r="E20" s="59">
        <f t="shared" si="0"/>
        <v>0</v>
      </c>
      <c r="F20" s="184"/>
      <c r="G20" s="99"/>
      <c r="H20" s="59">
        <f t="shared" si="1"/>
        <v>0</v>
      </c>
      <c r="I20" s="99">
        <f t="shared" si="2"/>
        <v>0</v>
      </c>
      <c r="J20" s="185">
        <v>0</v>
      </c>
    </row>
    <row r="21" spans="1:11" ht="15" thickBot="1" x14ac:dyDescent="0.25">
      <c r="A21" s="183" t="s">
        <v>830</v>
      </c>
      <c r="B21" s="63">
        <v>995750</v>
      </c>
      <c r="C21" s="63">
        <v>773600</v>
      </c>
      <c r="D21" s="99">
        <v>0</v>
      </c>
      <c r="E21" s="59">
        <f t="shared" si="0"/>
        <v>1769350</v>
      </c>
      <c r="F21" s="184">
        <v>248938</v>
      </c>
      <c r="G21" s="99">
        <f>J21*25%+C21*25%</f>
        <v>380103.125</v>
      </c>
      <c r="H21" s="59">
        <f t="shared" si="1"/>
        <v>629041.125</v>
      </c>
      <c r="I21" s="99">
        <f t="shared" si="2"/>
        <v>1140308.875</v>
      </c>
      <c r="J21" s="185">
        <v>746812.5</v>
      </c>
      <c r="K21" s="357"/>
    </row>
    <row r="22" spans="1:11" ht="15" thickBot="1" x14ac:dyDescent="0.25">
      <c r="A22" s="186" t="s">
        <v>211</v>
      </c>
      <c r="B22" s="187">
        <f>SUM(B13:B21)</f>
        <v>1454421</v>
      </c>
      <c r="C22" s="187">
        <f>SUM(C12:C21)</f>
        <v>863615.42</v>
      </c>
      <c r="D22" s="188"/>
      <c r="E22" s="188">
        <f>SUM(E12:E21)</f>
        <v>2318036.42</v>
      </c>
      <c r="F22" s="187">
        <f>SUM(F12:F19)</f>
        <v>148619</v>
      </c>
      <c r="G22" s="187">
        <f>SUM(G12:G21)</f>
        <v>487837.1336</v>
      </c>
      <c r="H22" s="189">
        <f>SUM(H12:H21)</f>
        <v>885394.13360000006</v>
      </c>
      <c r="I22" s="187">
        <f>SUM(I12:I21)</f>
        <v>1432642.2864000001</v>
      </c>
      <c r="J22" s="187">
        <f>SUM(J12:J21)</f>
        <v>1056864.942</v>
      </c>
      <c r="K22" s="8"/>
    </row>
    <row r="23" spans="1:11" ht="15" thickBot="1" x14ac:dyDescent="0.25">
      <c r="A23" s="186" t="s">
        <v>622</v>
      </c>
      <c r="B23" s="256">
        <v>0</v>
      </c>
      <c r="C23" s="256">
        <v>1454421.04</v>
      </c>
      <c r="D23" s="257"/>
      <c r="E23" s="257">
        <v>1454421.04</v>
      </c>
      <c r="F23" s="256">
        <v>0</v>
      </c>
      <c r="G23" s="256">
        <v>397556.098</v>
      </c>
      <c r="H23" s="258">
        <v>397556.098</v>
      </c>
      <c r="I23" s="256">
        <v>1056864.942</v>
      </c>
      <c r="J23" s="256">
        <v>1056864.942</v>
      </c>
    </row>
    <row r="24" spans="1:11" x14ac:dyDescent="0.2">
      <c r="F24" s="190"/>
      <c r="G24" s="190"/>
    </row>
    <row r="25" spans="1:11" x14ac:dyDescent="0.2">
      <c r="A25" s="1" t="s">
        <v>496</v>
      </c>
      <c r="K25" s="190"/>
    </row>
    <row r="26" spans="1:11" ht="29.25" customHeight="1" x14ac:dyDescent="0.2">
      <c r="A26" s="648" t="s">
        <v>543</v>
      </c>
      <c r="B26" s="648"/>
      <c r="C26" s="648"/>
      <c r="D26" s="648"/>
      <c r="E26" s="648"/>
      <c r="F26" s="648"/>
      <c r="G26" s="648"/>
      <c r="H26" s="648"/>
      <c r="I26" s="648"/>
      <c r="J26" s="648"/>
      <c r="K26" s="190"/>
    </row>
    <row r="27" spans="1:11" ht="32.25" customHeight="1" x14ac:dyDescent="0.2">
      <c r="A27" s="648" t="s">
        <v>774</v>
      </c>
      <c r="B27" s="648"/>
      <c r="C27" s="648"/>
      <c r="D27" s="648"/>
      <c r="E27" s="648"/>
      <c r="F27" s="648"/>
      <c r="G27" s="648"/>
      <c r="H27" s="648"/>
      <c r="I27" s="648"/>
      <c r="J27" s="648"/>
      <c r="K27" s="190"/>
    </row>
  </sheetData>
  <mergeCells count="18">
    <mergeCell ref="A27:J27"/>
    <mergeCell ref="D8:D9"/>
    <mergeCell ref="F8:F9"/>
    <mergeCell ref="G8:G9"/>
    <mergeCell ref="H8:H9"/>
    <mergeCell ref="I8:I9"/>
    <mergeCell ref="J8:J9"/>
    <mergeCell ref="A26:J26"/>
    <mergeCell ref="A1:J1"/>
    <mergeCell ref="A2:J2"/>
    <mergeCell ref="I6:J6"/>
    <mergeCell ref="A7:A9"/>
    <mergeCell ref="B7:E7"/>
    <mergeCell ref="F7:H7"/>
    <mergeCell ref="I7:J7"/>
    <mergeCell ref="B8:B9"/>
    <mergeCell ref="C8:C9"/>
    <mergeCell ref="E8: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BS</vt:lpstr>
      <vt:lpstr>PorL</vt:lpstr>
      <vt:lpstr>CashFlow</vt:lpstr>
      <vt:lpstr>SOCIE</vt:lpstr>
      <vt:lpstr>Ac policy</vt:lpstr>
      <vt:lpstr>bs Notes</vt:lpstr>
      <vt:lpstr>pl notes</vt:lpstr>
      <vt:lpstr>fa note</vt:lpstr>
      <vt:lpstr>Income Tax Fixed Asset</vt:lpstr>
      <vt:lpstr>Note21</vt:lpstr>
      <vt:lpstr>RBINotes</vt:lpstr>
      <vt:lpstr>Addl Disclosure schd III</vt:lpstr>
      <vt:lpstr>RATIO</vt:lpstr>
      <vt:lpstr>rati</vt:lpstr>
      <vt:lpstr>provision </vt:lpstr>
      <vt:lpstr>trial</vt:lpstr>
      <vt:lpstr>proviosion</vt:lpstr>
      <vt:lpstr>BS!Print_Area</vt:lpstr>
      <vt:lpstr>'bs Notes'!Print_Area</vt:lpstr>
      <vt:lpstr>CashFlow!Print_Area</vt:lpstr>
      <vt:lpstr>'fa note'!Print_Area</vt:lpstr>
      <vt:lpstr>Note21!Print_Area</vt:lpstr>
      <vt:lpstr>'pl notes'!Print_Area</vt:lpstr>
      <vt:lpstr>PorL!Print_Area</vt:lpstr>
      <vt:lpstr>RBINotes!Print_Area</vt:lpstr>
      <vt:lpstr>SOCIE!Print_Area</vt:lpstr>
      <vt:lpstr>'Ac policy'!Print_Titles</vt:lpstr>
      <vt:lpstr>'bs Notes'!Print_Titles</vt:lpstr>
      <vt:lpstr>'pl 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2024-05-28T06:19:53Z</dcterms:modified>
</cp:coreProperties>
</file>